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siri dai\"/>
    </mc:Choice>
  </mc:AlternateContent>
  <bookViews>
    <workbookView xWindow="-120" yWindow="-120" windowWidth="20730" windowHeight="11160" activeTab="2"/>
  </bookViews>
  <sheets>
    <sheet name="200k" sheetId="20" r:id="rId1"/>
    <sheet name="WCR" sheetId="6" r:id="rId2"/>
    <sheet name="Valuated" sheetId="21"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'200k'!$A$1:$K$48</definedName>
    <definedName name="_xlnm.Print_Area" localSheetId="2">Valuated!$A$1:$K$49</definedName>
    <definedName name="_xlnm.Print_Titles" localSheetId="0">'200k'!$1:$8</definedName>
    <definedName name="_xlnm.Print_Titles" localSheetId="2">Valuated!$1:$8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0" i="21" l="1"/>
  <c r="M24" i="6"/>
  <c r="E10" i="21" l="1"/>
  <c r="G37" i="21"/>
  <c r="H30" i="6"/>
  <c r="G30" i="6"/>
  <c r="E30" i="6"/>
  <c r="D30" i="6"/>
  <c r="C30" i="6"/>
  <c r="B30" i="6"/>
  <c r="A30" i="6"/>
  <c r="F28" i="6"/>
  <c r="H27" i="6"/>
  <c r="G27" i="6"/>
  <c r="E27" i="6"/>
  <c r="F27" i="6"/>
  <c r="D27" i="6"/>
  <c r="C27" i="6"/>
  <c r="B28" i="6"/>
  <c r="B27" i="6"/>
  <c r="A27" i="6"/>
  <c r="I27" i="6"/>
  <c r="H24" i="6"/>
  <c r="F25" i="6"/>
  <c r="E24" i="6"/>
  <c r="F24" i="6" s="1"/>
  <c r="D24" i="6"/>
  <c r="C24" i="6"/>
  <c r="B25" i="6"/>
  <c r="B24" i="6"/>
  <c r="A24" i="6"/>
  <c r="H21" i="6"/>
  <c r="F22" i="6"/>
  <c r="E21" i="6"/>
  <c r="F21" i="6" s="1"/>
  <c r="D21" i="6"/>
  <c r="C21" i="6"/>
  <c r="B22" i="6"/>
  <c r="B21" i="6"/>
  <c r="A21" i="6"/>
  <c r="F19" i="6"/>
  <c r="H18" i="6"/>
  <c r="E18" i="6"/>
  <c r="D18" i="6"/>
  <c r="C18" i="6"/>
  <c r="B19" i="6"/>
  <c r="B18" i="6"/>
  <c r="A18" i="6"/>
  <c r="H16" i="6"/>
  <c r="E16" i="6"/>
  <c r="D16" i="6"/>
  <c r="C16" i="6"/>
  <c r="B16" i="6"/>
  <c r="A16" i="6"/>
  <c r="H13" i="6"/>
  <c r="F14" i="6"/>
  <c r="E13" i="6"/>
  <c r="D13" i="6"/>
  <c r="C13" i="6"/>
  <c r="B14" i="6"/>
  <c r="B13" i="6"/>
  <c r="A13" i="6"/>
  <c r="D10" i="21"/>
  <c r="G36" i="21"/>
  <c r="D35" i="21"/>
  <c r="D36" i="21"/>
  <c r="C49" i="21"/>
  <c r="C48" i="21"/>
  <c r="C46" i="21"/>
  <c r="G40" i="21"/>
  <c r="J40" i="21" s="1"/>
  <c r="G35" i="21"/>
  <c r="D30" i="21"/>
  <c r="D24" i="21"/>
  <c r="D25" i="21" s="1"/>
  <c r="G25" i="21" s="1"/>
  <c r="C24" i="21"/>
  <c r="B24" i="21"/>
  <c r="C19" i="21"/>
  <c r="B19" i="21"/>
  <c r="F15" i="21"/>
  <c r="D15" i="21"/>
  <c r="D19" i="21" s="1"/>
  <c r="G10" i="21" l="1"/>
  <c r="G11" i="21" s="1"/>
  <c r="G13" i="6" s="1"/>
  <c r="E24" i="21"/>
  <c r="E19" i="21"/>
  <c r="G19" i="21" s="1"/>
  <c r="G20" i="21" s="1"/>
  <c r="G18" i="6" s="1"/>
  <c r="I18" i="6" s="1"/>
  <c r="J18" i="6" s="1"/>
  <c r="E15" i="21"/>
  <c r="G15" i="21" s="1"/>
  <c r="G16" i="21" s="1"/>
  <c r="E30" i="21"/>
  <c r="G30" i="21" s="1"/>
  <c r="G31" i="21" s="1"/>
  <c r="G24" i="6" s="1"/>
  <c r="I24" i="6" s="1"/>
  <c r="J24" i="6" s="1"/>
  <c r="J27" i="6"/>
  <c r="F18" i="6"/>
  <c r="F16" i="6"/>
  <c r="G24" i="21"/>
  <c r="J12" i="21"/>
  <c r="I14" i="6" s="1"/>
  <c r="J14" i="6" s="1"/>
  <c r="J11" i="21"/>
  <c r="J37" i="21"/>
  <c r="J38" i="21"/>
  <c r="I28" i="6" s="1"/>
  <c r="J28" i="6" s="1"/>
  <c r="J41" i="20"/>
  <c r="F10" i="20"/>
  <c r="G26" i="20"/>
  <c r="D25" i="20"/>
  <c r="G25" i="20"/>
  <c r="J31" i="21" l="1"/>
  <c r="J32" i="21"/>
  <c r="I25" i="6" s="1"/>
  <c r="J25" i="6" s="1"/>
  <c r="J16" i="21"/>
  <c r="G16" i="6"/>
  <c r="I16" i="6" s="1"/>
  <c r="J16" i="6" s="1"/>
  <c r="J21" i="21"/>
  <c r="I19" i="6" s="1"/>
  <c r="J19" i="6" s="1"/>
  <c r="J20" i="21"/>
  <c r="G26" i="21"/>
  <c r="C48" i="20"/>
  <c r="C47" i="20"/>
  <c r="C45" i="20" s="1"/>
  <c r="G39" i="20"/>
  <c r="J39" i="20" s="1"/>
  <c r="G35" i="20"/>
  <c r="G36" i="20" s="1"/>
  <c r="F30" i="20"/>
  <c r="E30" i="20"/>
  <c r="D30" i="20"/>
  <c r="G30" i="20" s="1"/>
  <c r="G31" i="20" s="1"/>
  <c r="G24" i="20"/>
  <c r="E24" i="20"/>
  <c r="D24" i="20"/>
  <c r="C24" i="20"/>
  <c r="B24" i="20"/>
  <c r="E19" i="20"/>
  <c r="C19" i="20"/>
  <c r="B19" i="20"/>
  <c r="F15" i="20"/>
  <c r="E15" i="20"/>
  <c r="D15" i="20"/>
  <c r="D19" i="20" s="1"/>
  <c r="G19" i="20" s="1"/>
  <c r="G20" i="20" s="1"/>
  <c r="E10" i="20"/>
  <c r="G10" i="20" s="1"/>
  <c r="G11" i="20" s="1"/>
  <c r="G21" i="6" l="1"/>
  <c r="I21" i="6" s="1"/>
  <c r="J21" i="6" s="1"/>
  <c r="J27" i="21"/>
  <c r="I22" i="6" s="1"/>
  <c r="J22" i="6" s="1"/>
  <c r="J26" i="21"/>
  <c r="J42" i="21" s="1"/>
  <c r="C44" i="21" s="1"/>
  <c r="C47" i="21" s="1"/>
  <c r="G15" i="20"/>
  <c r="G16" i="20" s="1"/>
  <c r="J16" i="20" s="1"/>
  <c r="J27" i="20"/>
  <c r="J26" i="20"/>
  <c r="J11" i="20"/>
  <c r="J12" i="20"/>
  <c r="J31" i="20"/>
  <c r="J32" i="20"/>
  <c r="J37" i="20"/>
  <c r="J36" i="20"/>
  <c r="J21" i="20"/>
  <c r="J20" i="20"/>
  <c r="E46" i="21" l="1"/>
  <c r="E47" i="21" s="1"/>
  <c r="C43" i="20"/>
  <c r="C46" i="20" l="1"/>
  <c r="E45" i="20"/>
  <c r="E46" i="20" s="1"/>
  <c r="I30" i="6" l="1"/>
  <c r="F30" i="6"/>
  <c r="J30" i="6" l="1"/>
  <c r="I13" i="6"/>
  <c r="I32" i="6" s="1"/>
  <c r="F13" i="6" l="1"/>
  <c r="J13" i="6" s="1"/>
  <c r="F32" i="6" l="1"/>
  <c r="A9" i="6"/>
  <c r="A8" i="6"/>
  <c r="J6" i="6" l="1"/>
  <c r="J32" i="6" l="1"/>
  <c r="C6" i="6" l="1"/>
</calcChain>
</file>

<file path=xl/sharedStrings.xml><?xml version="1.0" encoding="utf-8"?>
<sst xmlns="http://schemas.openxmlformats.org/spreadsheetml/2006/main" count="143" uniqueCount="62">
  <si>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</si>
  <si>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</si>
  <si>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</si>
  <si>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</si>
  <si>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</si>
  <si>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</si>
  <si>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</si>
  <si>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</si>
  <si>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</si>
  <si>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</si>
  <si>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</si>
  <si>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</si>
  <si>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</si>
  <si>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</si>
  <si>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</si>
  <si>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</si>
  <si>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</si>
  <si>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</si>
  <si>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</si>
  <si>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</si>
  <si>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</si>
  <si>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</si>
  <si>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</si>
  <si>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</si>
  <si>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</si>
  <si>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</si>
  <si>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</si>
  <si>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</si>
  <si>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</si>
  <si>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</si>
  <si>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</si>
  <si>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</si>
  <si>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</si>
  <si>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</si>
  <si>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</si>
  <si>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</si>
  <si>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</si>
  <si>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</si>
  <si>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</si>
  <si>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</si>
  <si>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</si>
  <si>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</si>
  <si>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</si>
  <si>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</si>
  <si>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</si>
  <si>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</si>
  <si>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</si>
  <si>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</si>
  <si>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45m</t>
  </si>
  <si>
    <t>13m</t>
  </si>
  <si>
    <t>ht=3'9"</t>
  </si>
  <si>
    <t>-For wall</t>
  </si>
  <si>
    <t>Providing suitable material and Back filling behind abutment, wing wall and return wall complete as per Drawing and Technical Specifications., locally available material including compaction by tamping rod</t>
  </si>
  <si>
    <t>Random Rubble Masonry, Providing and laying of Stone Masonry Work in Cement Mortar 1:6 in Foundation complete as per Drawing and Technical Specifications.</t>
  </si>
  <si>
    <t>-for flooring</t>
  </si>
  <si>
    <t>m2</t>
  </si>
  <si>
    <t xml:space="preserve">dfn;fdfg pknAw u/L %) dL=dL= df]6f] x]eL 8o"6L OG6/nls+u s+lqm6Ans %) dL=dL=df]6fOsf] qm;/ 8:6 dfyL /fvL la5ofpg]] sfd k'/f </t>
  </si>
  <si>
    <t xml:space="preserve">Project:- पन्चकन्या मन्दिर </t>
  </si>
  <si>
    <t>Date:2081/09/29</t>
  </si>
  <si>
    <t>Total Valuated</t>
  </si>
  <si>
    <t>Detail Valuated Sheet</t>
  </si>
  <si>
    <t>Date:2081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</si>
</sst>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
      <b/>
      <sz val="12"/>
      <color theme="1"/>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0">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0" fontId="16" fillId="3" borderId="1" xfId="0" quotePrefix="1" applyFont="1" applyFill="1" applyBorder="1" applyAlignment="1">
      <alignment wrapText="1"/>
    </xf>
    <xf numFmtId="1" fontId="15" fillId="0" borderId="1" xfId="0" applyNumberFormat="1" applyFont="1" applyBorder="1"/>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2" xfId="0" applyFont="1" applyBorder="1"/>
    <xf numFmtId="0" fontId="6" fillId="0" borderId="2"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xf numFmtId="1" fontId="17" fillId="0" borderId="1"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5"/>
  <sheetViews>
    <sheetView topLeftCell="A31" zoomScaleNormal="100" workbookViewId="0">
      <selection activeCell="H9" sqref="H9"/>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69" t="s">
        <v>0</v>
      </c>
      <c r="B1" s="69"/>
      <c r="C1" s="69"/>
      <c r="D1" s="69"/>
      <c r="E1" s="69"/>
      <c r="F1" s="69"/>
      <c r="G1" s="69"/>
      <c r="H1" s="69"/>
      <c r="I1" s="69"/>
      <c r="J1" s="69"/>
      <c r="K1" s="69"/>
    </row>
    <row r="2" spans="1:19" s="1" customFormat="1" ht="22.5" x14ac:dyDescent="0.25">
      <c r="A2" s="70" t="s">
        <v>1</v>
      </c>
      <c r="B2" s="70"/>
      <c r="C2" s="70"/>
      <c r="D2" s="70"/>
      <c r="E2" s="70"/>
      <c r="F2" s="70"/>
      <c r="G2" s="70"/>
      <c r="H2" s="70"/>
      <c r="I2" s="70"/>
      <c r="J2" s="70"/>
      <c r="K2" s="70"/>
    </row>
    <row r="3" spans="1:19" s="1" customFormat="1" x14ac:dyDescent="0.25">
      <c r="A3" s="71" t="s">
        <v>2</v>
      </c>
      <c r="B3" s="71"/>
      <c r="C3" s="71"/>
      <c r="D3" s="71"/>
      <c r="E3" s="71"/>
      <c r="F3" s="71"/>
      <c r="G3" s="71"/>
      <c r="H3" s="71"/>
      <c r="I3" s="71"/>
      <c r="J3" s="71"/>
      <c r="K3" s="71"/>
    </row>
    <row r="4" spans="1:19" s="1" customFormat="1" x14ac:dyDescent="0.25">
      <c r="A4" s="71" t="s">
        <v>3</v>
      </c>
      <c r="B4" s="71"/>
      <c r="C4" s="71"/>
      <c r="D4" s="71"/>
      <c r="E4" s="71"/>
      <c r="F4" s="71"/>
      <c r="G4" s="71"/>
      <c r="H4" s="71"/>
      <c r="I4" s="71"/>
      <c r="J4" s="71"/>
      <c r="K4" s="71"/>
    </row>
    <row r="5" spans="1:19" ht="18.75" x14ac:dyDescent="0.3">
      <c r="A5" s="72" t="s">
        <v>4</v>
      </c>
      <c r="B5" s="72"/>
      <c r="C5" s="72"/>
      <c r="D5" s="72"/>
      <c r="E5" s="72"/>
      <c r="F5" s="72"/>
      <c r="G5" s="72"/>
      <c r="H5" s="72"/>
      <c r="I5" s="72"/>
      <c r="J5" s="72"/>
      <c r="K5" s="72"/>
    </row>
    <row r="6" spans="1:19" ht="15.75" x14ac:dyDescent="0.25">
      <c r="A6" s="67" t="s">
        <v>57</v>
      </c>
      <c r="B6" s="67"/>
      <c r="C6" s="67"/>
      <c r="D6" s="67"/>
      <c r="E6" s="67"/>
      <c r="F6" s="67"/>
      <c r="G6" s="2"/>
      <c r="H6" s="68" t="s">
        <v>47</v>
      </c>
      <c r="I6" s="68"/>
      <c r="J6" s="68"/>
      <c r="K6" s="68"/>
    </row>
    <row r="7" spans="1:19" ht="15.75" x14ac:dyDescent="0.25">
      <c r="A7" s="85" t="s">
        <v>28</v>
      </c>
      <c r="B7" s="85"/>
      <c r="C7" s="85"/>
      <c r="D7" s="85"/>
      <c r="E7" s="85"/>
      <c r="F7" s="85"/>
      <c r="G7" s="3"/>
      <c r="H7" s="86" t="s">
        <v>58</v>
      </c>
      <c r="I7" s="86"/>
      <c r="J7" s="86"/>
      <c r="K7" s="86"/>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48</v>
      </c>
    </row>
    <row r="9" spans="1:19" ht="150" x14ac:dyDescent="0.25">
      <c r="A9" s="63">
        <v>1</v>
      </c>
      <c r="B9" s="30" t="s">
        <v>46</v>
      </c>
      <c r="C9" s="36"/>
      <c r="D9" s="36"/>
      <c r="E9" s="36"/>
      <c r="F9" s="36"/>
      <c r="G9" s="36"/>
      <c r="H9" s="36"/>
      <c r="I9" s="36"/>
      <c r="J9" s="36"/>
      <c r="K9" s="36"/>
      <c r="N9" t="s">
        <v>49</v>
      </c>
      <c r="O9" t="s">
        <v>50</v>
      </c>
    </row>
    <row r="10" spans="1:19" ht="15" customHeight="1" x14ac:dyDescent="0.25">
      <c r="A10" s="18"/>
      <c r="B10" s="37" t="s">
        <v>51</v>
      </c>
      <c r="C10" s="36">
        <v>1</v>
      </c>
      <c r="D10" s="38">
        <v>9</v>
      </c>
      <c r="E10" s="38">
        <f>0.9</f>
        <v>0.9</v>
      </c>
      <c r="F10" s="38">
        <f>5/3.281</f>
        <v>1.5239256324291375</v>
      </c>
      <c r="G10" s="39">
        <f>PRODUCT(C10:F10)</f>
        <v>12.343797622676012</v>
      </c>
      <c r="H10" s="40"/>
      <c r="I10" s="40"/>
      <c r="J10" s="40"/>
      <c r="K10" s="21"/>
      <c r="M10" s="25"/>
      <c r="N10" s="1"/>
      <c r="O10" s="1"/>
      <c r="P10" s="1"/>
      <c r="Q10" s="1"/>
      <c r="R10" s="25"/>
      <c r="S10" s="25"/>
    </row>
    <row r="11" spans="1:19" ht="15" customHeight="1" x14ac:dyDescent="0.25">
      <c r="A11" s="18"/>
      <c r="B11" s="37" t="s">
        <v>42</v>
      </c>
      <c r="C11" s="19"/>
      <c r="D11" s="20"/>
      <c r="E11" s="21"/>
      <c r="F11" s="21"/>
      <c r="G11" s="23">
        <f>SUM(G10:G10)</f>
        <v>12.343797622676012</v>
      </c>
      <c r="H11" s="22" t="s">
        <v>41</v>
      </c>
      <c r="I11" s="23">
        <v>64.63</v>
      </c>
      <c r="J11" s="41">
        <f>G11*I11</f>
        <v>797.77964035355058</v>
      </c>
      <c r="K11" s="21"/>
      <c r="M11" s="25"/>
      <c r="N11" s="1"/>
      <c r="O11" s="1"/>
      <c r="P11" s="1"/>
      <c r="Q11" s="1"/>
      <c r="R11" s="25"/>
      <c r="S11" s="25"/>
    </row>
    <row r="12" spans="1:19" ht="15" customHeight="1" x14ac:dyDescent="0.25">
      <c r="A12" s="18"/>
      <c r="B12" s="37" t="s">
        <v>40</v>
      </c>
      <c r="C12" s="19"/>
      <c r="D12" s="20"/>
      <c r="E12" s="21"/>
      <c r="F12" s="21"/>
      <c r="G12" s="23"/>
      <c r="H12" s="22"/>
      <c r="I12" s="23"/>
      <c r="J12" s="41">
        <f>0.13*G11*19284/360</f>
        <v>85.958092045108202</v>
      </c>
      <c r="K12" s="21"/>
      <c r="M12" s="25"/>
      <c r="N12" s="1"/>
      <c r="O12" s="1"/>
      <c r="P12" s="1"/>
      <c r="Q12" s="1"/>
      <c r="R12" s="25"/>
      <c r="S12" s="25"/>
    </row>
    <row r="13" spans="1:19" ht="15" customHeight="1" x14ac:dyDescent="0.25">
      <c r="A13" s="18"/>
      <c r="B13" s="37"/>
      <c r="C13" s="19"/>
      <c r="D13" s="20"/>
      <c r="E13" s="21"/>
      <c r="F13" s="21"/>
      <c r="G13" s="23"/>
      <c r="H13" s="22"/>
      <c r="I13" s="23"/>
      <c r="J13" s="41"/>
      <c r="K13" s="21"/>
      <c r="M13" s="25"/>
      <c r="N13" s="1"/>
      <c r="O13" s="1"/>
      <c r="P13" s="1"/>
      <c r="Q13" s="1"/>
      <c r="R13" s="25"/>
      <c r="S13" s="25"/>
    </row>
    <row r="14" spans="1:19" ht="105" x14ac:dyDescent="0.25">
      <c r="A14" s="18">
        <v>2</v>
      </c>
      <c r="B14" s="30" t="s">
        <v>52</v>
      </c>
      <c r="C14" s="19"/>
      <c r="D14" s="20"/>
      <c r="E14" s="21"/>
      <c r="F14" s="21"/>
      <c r="G14" s="23"/>
      <c r="H14" s="22"/>
      <c r="I14" s="23"/>
      <c r="J14" s="41"/>
      <c r="K14" s="21"/>
      <c r="M14" s="25"/>
      <c r="N14" s="1"/>
      <c r="O14" s="1"/>
      <c r="P14" s="1"/>
      <c r="Q14" s="1"/>
      <c r="R14" s="25"/>
      <c r="S14" s="25"/>
    </row>
    <row r="15" spans="1:19" ht="15" customHeight="1" x14ac:dyDescent="0.25">
      <c r="A15" s="18"/>
      <c r="B15" s="37" t="s">
        <v>43</v>
      </c>
      <c r="C15" s="66">
        <v>0.5</v>
      </c>
      <c r="D15" s="38">
        <f>D10</f>
        <v>9</v>
      </c>
      <c r="E15" s="38">
        <f>E10/2</f>
        <v>0.45</v>
      </c>
      <c r="F15" s="38">
        <f>F10/2</f>
        <v>0.76196281621456874</v>
      </c>
      <c r="G15" s="39">
        <f>PRODUCT(C15:F15)</f>
        <v>1.5429747028345016</v>
      </c>
      <c r="H15" s="40"/>
      <c r="I15" s="40"/>
      <c r="J15" s="40"/>
      <c r="K15" s="21"/>
      <c r="M15" s="25"/>
      <c r="N15" s="1"/>
      <c r="O15" s="1"/>
      <c r="P15" s="1"/>
      <c r="Q15" s="1"/>
      <c r="R15" s="25"/>
      <c r="S15" s="25"/>
    </row>
    <row r="16" spans="1:19" ht="15" customHeight="1" x14ac:dyDescent="0.25">
      <c r="A16" s="18"/>
      <c r="B16" s="37" t="s">
        <v>42</v>
      </c>
      <c r="C16" s="19"/>
      <c r="D16" s="20"/>
      <c r="E16" s="21"/>
      <c r="F16" s="21"/>
      <c r="G16" s="23">
        <f>SUM(G15:G15)</f>
        <v>1.5429747028345016</v>
      </c>
      <c r="H16" s="22" t="s">
        <v>41</v>
      </c>
      <c r="I16" s="23">
        <v>404.28</v>
      </c>
      <c r="J16" s="41">
        <f>G16*I16</f>
        <v>623.79381286193222</v>
      </c>
      <c r="K16" s="21"/>
      <c r="M16" s="25"/>
      <c r="N16" s="1"/>
      <c r="O16" s="1"/>
      <c r="P16" s="1"/>
      <c r="Q16" s="1"/>
      <c r="R16" s="25"/>
      <c r="S16" s="25"/>
    </row>
    <row r="17" spans="1:19" ht="15" customHeight="1" x14ac:dyDescent="0.25">
      <c r="A17" s="18"/>
      <c r="B17" s="37"/>
      <c r="C17" s="19"/>
      <c r="D17" s="20"/>
      <c r="E17" s="21"/>
      <c r="F17" s="21"/>
      <c r="G17" s="23"/>
      <c r="H17" s="22"/>
      <c r="I17" s="23"/>
      <c r="J17" s="41"/>
      <c r="K17" s="21"/>
      <c r="M17" s="25"/>
      <c r="N17" s="1"/>
      <c r="O17" s="1"/>
      <c r="P17" s="1"/>
      <c r="Q17" s="1"/>
      <c r="R17" s="25"/>
      <c r="S17" s="25"/>
    </row>
    <row r="18" spans="1:19" ht="90" x14ac:dyDescent="0.25">
      <c r="A18" s="18">
        <v>3</v>
      </c>
      <c r="B18" s="30" t="s">
        <v>45</v>
      </c>
      <c r="C18" s="19"/>
      <c r="D18" s="20"/>
      <c r="E18" s="21"/>
      <c r="F18" s="21"/>
      <c r="G18" s="23"/>
      <c r="H18" s="22"/>
      <c r="I18" s="23"/>
      <c r="J18" s="41"/>
      <c r="K18" s="21"/>
      <c r="M18" s="25"/>
      <c r="N18" s="1"/>
      <c r="O18" s="1"/>
      <c r="P18" s="1"/>
      <c r="Q18" s="1"/>
      <c r="R18" s="25"/>
      <c r="S18" s="25"/>
    </row>
    <row r="19" spans="1:19" ht="15" customHeight="1" x14ac:dyDescent="0.25">
      <c r="A19" s="18"/>
      <c r="B19" s="37" t="str">
        <f>B15</f>
        <v>-Road</v>
      </c>
      <c r="C19" s="36">
        <f>C10</f>
        <v>1</v>
      </c>
      <c r="D19" s="38">
        <f>D15</f>
        <v>9</v>
      </c>
      <c r="E19" s="38">
        <f>E10</f>
        <v>0.9</v>
      </c>
      <c r="F19" s="38">
        <v>0.15</v>
      </c>
      <c r="G19" s="39">
        <f>PRODUCT(C19:F19)</f>
        <v>1.2149999999999999</v>
      </c>
      <c r="H19" s="40"/>
      <c r="I19" s="40"/>
      <c r="J19" s="40"/>
      <c r="K19" s="21"/>
      <c r="M19" s="25"/>
      <c r="N19" s="1"/>
      <c r="O19" s="1"/>
      <c r="P19" s="1"/>
      <c r="Q19" s="1"/>
      <c r="R19" s="25"/>
      <c r="S19" s="25"/>
    </row>
    <row r="20" spans="1:19" ht="15" customHeight="1" x14ac:dyDescent="0.25">
      <c r="A20" s="40"/>
      <c r="B20" s="37" t="s">
        <v>42</v>
      </c>
      <c r="C20" s="42"/>
      <c r="D20" s="43"/>
      <c r="E20" s="43"/>
      <c r="F20" s="43"/>
      <c r="G20" s="33">
        <f>SUM(G19:G19)</f>
        <v>1.2149999999999999</v>
      </c>
      <c r="H20" s="33" t="s">
        <v>41</v>
      </c>
      <c r="I20" s="33">
        <v>4561.53</v>
      </c>
      <c r="J20" s="44">
        <f>G20*I20</f>
        <v>5542.2589499999995</v>
      </c>
      <c r="K20" s="36"/>
    </row>
    <row r="21" spans="1:19" x14ac:dyDescent="0.25">
      <c r="A21" s="40"/>
      <c r="B21" s="37" t="s">
        <v>40</v>
      </c>
      <c r="C21" s="42"/>
      <c r="D21" s="43"/>
      <c r="E21" s="43"/>
      <c r="F21" s="43"/>
      <c r="G21" s="43"/>
      <c r="H21" s="43"/>
      <c r="I21" s="43"/>
      <c r="J21" s="45">
        <f>0.13*G20*(15452.6/5)</f>
        <v>488.14763399999993</v>
      </c>
      <c r="K21" s="36"/>
    </row>
    <row r="22" spans="1:19" x14ac:dyDescent="0.25">
      <c r="A22" s="40"/>
      <c r="B22" s="37"/>
      <c r="C22" s="42"/>
      <c r="D22" s="43"/>
      <c r="E22" s="43"/>
      <c r="F22" s="43"/>
      <c r="G22" s="43"/>
      <c r="H22" s="43"/>
      <c r="I22" s="43"/>
      <c r="J22" s="45"/>
      <c r="K22" s="36"/>
    </row>
    <row r="23" spans="1:19" ht="75" x14ac:dyDescent="0.25">
      <c r="A23" s="18">
        <v>4</v>
      </c>
      <c r="B23" s="30" t="s">
        <v>44</v>
      </c>
      <c r="C23" s="19"/>
      <c r="D23" s="20"/>
      <c r="E23" s="21"/>
      <c r="F23" s="21"/>
      <c r="G23" s="23"/>
      <c r="H23" s="22"/>
      <c r="I23" s="23"/>
      <c r="J23" s="41"/>
      <c r="K23" s="21"/>
      <c r="M23" s="25"/>
      <c r="N23" s="1"/>
      <c r="O23" s="1"/>
      <c r="P23" s="1"/>
      <c r="Q23" s="1"/>
      <c r="R23" s="25"/>
      <c r="S23" s="25"/>
    </row>
    <row r="24" spans="1:19" ht="15" customHeight="1" x14ac:dyDescent="0.25">
      <c r="A24" s="18"/>
      <c r="B24" s="37" t="str">
        <f>B10</f>
        <v>-For wall</v>
      </c>
      <c r="C24" s="36">
        <f>C10</f>
        <v>1</v>
      </c>
      <c r="D24" s="38">
        <f>D10</f>
        <v>9</v>
      </c>
      <c r="E24" s="38">
        <f>E10</f>
        <v>0.9</v>
      </c>
      <c r="F24" s="38">
        <v>7.4999999999999997E-2</v>
      </c>
      <c r="G24" s="39">
        <f>PRODUCT(C24:F24)</f>
        <v>0.60749999999999993</v>
      </c>
      <c r="H24" s="40"/>
      <c r="I24" s="40"/>
      <c r="J24" s="40"/>
      <c r="K24" s="21"/>
      <c r="M24" s="25"/>
      <c r="N24" s="1"/>
      <c r="O24" s="1"/>
      <c r="P24" s="1"/>
      <c r="Q24" s="1"/>
      <c r="R24" s="25"/>
      <c r="S24" s="25"/>
    </row>
    <row r="25" spans="1:19" ht="15" customHeight="1" x14ac:dyDescent="0.25">
      <c r="A25" s="18"/>
      <c r="B25" s="37"/>
      <c r="C25" s="36">
        <v>1</v>
      </c>
      <c r="D25" s="38">
        <f>D24</f>
        <v>9</v>
      </c>
      <c r="E25" s="38">
        <v>0.45</v>
      </c>
      <c r="F25" s="38">
        <v>0.05</v>
      </c>
      <c r="G25" s="39">
        <f>PRODUCT(C25:F25)</f>
        <v>0.20250000000000001</v>
      </c>
      <c r="H25" s="40"/>
      <c r="I25" s="40"/>
      <c r="J25" s="40"/>
      <c r="K25" s="21"/>
      <c r="M25" s="25"/>
      <c r="N25" s="1"/>
      <c r="O25" s="1"/>
      <c r="P25" s="1"/>
      <c r="Q25" s="1"/>
      <c r="R25" s="25"/>
      <c r="S25" s="25"/>
    </row>
    <row r="26" spans="1:19" ht="15" customHeight="1" x14ac:dyDescent="0.25">
      <c r="A26" s="40"/>
      <c r="B26" s="37" t="s">
        <v>42</v>
      </c>
      <c r="C26" s="42"/>
      <c r="D26" s="43"/>
      <c r="E26" s="43"/>
      <c r="F26" s="43"/>
      <c r="G26" s="33">
        <f>SUM(G24:G25)</f>
        <v>0.80999999999999994</v>
      </c>
      <c r="H26" s="33" t="s">
        <v>41</v>
      </c>
      <c r="I26" s="33">
        <v>10634.5</v>
      </c>
      <c r="J26" s="44">
        <f>G26*I26</f>
        <v>8613.9449999999997</v>
      </c>
      <c r="K26" s="36"/>
    </row>
    <row r="27" spans="1:19" ht="15" customHeight="1" x14ac:dyDescent="0.25">
      <c r="A27" s="40"/>
      <c r="B27" s="37" t="s">
        <v>40</v>
      </c>
      <c r="C27" s="42"/>
      <c r="D27" s="43"/>
      <c r="E27" s="43"/>
      <c r="F27" s="43"/>
      <c r="G27" s="43"/>
      <c r="H27" s="43"/>
      <c r="I27" s="43"/>
      <c r="J27" s="45">
        <f>0.13*G26*((114907.3+6135.3)/15)</f>
        <v>849.71905199999992</v>
      </c>
      <c r="K27" s="36"/>
    </row>
    <row r="28" spans="1:19" ht="15" customHeight="1" x14ac:dyDescent="0.25">
      <c r="A28" s="40"/>
      <c r="B28" s="37"/>
      <c r="C28" s="42"/>
      <c r="D28" s="43"/>
      <c r="E28" s="43"/>
      <c r="F28" s="43"/>
      <c r="G28" s="43"/>
      <c r="H28" s="43"/>
      <c r="I28" s="43"/>
      <c r="J28" s="45"/>
      <c r="K28" s="36"/>
    </row>
    <row r="29" spans="1:19" s="1" customFormat="1" ht="90" x14ac:dyDescent="0.25">
      <c r="A29" s="63">
        <v>5</v>
      </c>
      <c r="B29" s="30" t="s">
        <v>53</v>
      </c>
      <c r="C29" s="64"/>
      <c r="D29" s="39"/>
      <c r="E29" s="39"/>
      <c r="F29" s="39"/>
      <c r="G29" s="39"/>
      <c r="H29" s="39"/>
      <c r="I29" s="39"/>
      <c r="J29" s="45"/>
      <c r="K29" s="29"/>
    </row>
    <row r="30" spans="1:19" ht="15" customHeight="1" x14ac:dyDescent="0.25">
      <c r="A30" s="18"/>
      <c r="B30" s="37" t="s">
        <v>51</v>
      </c>
      <c r="C30" s="36">
        <v>1</v>
      </c>
      <c r="D30" s="38">
        <f>D10</f>
        <v>9</v>
      </c>
      <c r="E30" s="38">
        <f>((F30/2+0.45)/2)</f>
        <v>0.72789545870161532</v>
      </c>
      <c r="F30" s="38">
        <f>6.6/3.281</f>
        <v>2.0115818348064614</v>
      </c>
      <c r="G30" s="39">
        <f>PRODUCT(C30:F30)</f>
        <v>13.177991541260576</v>
      </c>
      <c r="H30" s="40"/>
      <c r="I30" s="40"/>
      <c r="J30" s="40"/>
      <c r="K30" s="21"/>
      <c r="M30" s="25"/>
      <c r="N30" s="1"/>
      <c r="O30" s="1"/>
      <c r="P30" s="1"/>
      <c r="Q30" s="1"/>
      <c r="R30" s="25"/>
      <c r="S30" s="25"/>
    </row>
    <row r="31" spans="1:19" ht="15" customHeight="1" x14ac:dyDescent="0.25">
      <c r="A31" s="40"/>
      <c r="B31" s="37" t="s">
        <v>42</v>
      </c>
      <c r="C31" s="42"/>
      <c r="D31" s="43"/>
      <c r="E31" s="43"/>
      <c r="F31" s="43"/>
      <c r="G31" s="33">
        <f>SUM(G30:G30)</f>
        <v>13.177991541260576</v>
      </c>
      <c r="H31" s="33" t="s">
        <v>41</v>
      </c>
      <c r="I31" s="33">
        <v>9709.43</v>
      </c>
      <c r="J31" s="44">
        <f>G31*I31</f>
        <v>127950.78641046167</v>
      </c>
      <c r="K31" s="36"/>
    </row>
    <row r="32" spans="1:19" ht="15" customHeight="1" x14ac:dyDescent="0.25">
      <c r="A32" s="40"/>
      <c r="B32" s="37" t="s">
        <v>40</v>
      </c>
      <c r="C32" s="42"/>
      <c r="D32" s="43"/>
      <c r="E32" s="43"/>
      <c r="F32" s="43"/>
      <c r="G32" s="43"/>
      <c r="H32" s="43"/>
      <c r="I32" s="43"/>
      <c r="J32" s="45">
        <f>0.13*G31*((27092.1)/5)</f>
        <v>9282.5060805096273</v>
      </c>
      <c r="K32" s="36"/>
    </row>
    <row r="33" spans="1:19" ht="15" customHeight="1" x14ac:dyDescent="0.25">
      <c r="A33" s="40"/>
      <c r="B33" s="37"/>
      <c r="C33" s="42"/>
      <c r="D33" s="43"/>
      <c r="E33" s="43"/>
      <c r="F33" s="43"/>
      <c r="G33" s="43"/>
      <c r="H33" s="43"/>
      <c r="I33" s="43"/>
      <c r="J33" s="45"/>
      <c r="K33" s="36"/>
    </row>
    <row r="34" spans="1:19" ht="60.6" customHeight="1" x14ac:dyDescent="0.25">
      <c r="A34" s="40">
        <v>6</v>
      </c>
      <c r="B34" s="65" t="s">
        <v>56</v>
      </c>
      <c r="C34" s="42"/>
      <c r="D34" s="43"/>
      <c r="E34" s="43"/>
      <c r="F34" s="43"/>
      <c r="G34" s="43"/>
      <c r="H34" s="43"/>
      <c r="I34" s="43"/>
      <c r="J34" s="45"/>
      <c r="K34" s="36"/>
    </row>
    <row r="35" spans="1:19" ht="15" customHeight="1" x14ac:dyDescent="0.25">
      <c r="A35" s="40"/>
      <c r="B35" s="37" t="s">
        <v>54</v>
      </c>
      <c r="C35" s="42">
        <v>1</v>
      </c>
      <c r="D35" s="43">
        <v>8</v>
      </c>
      <c r="E35" s="43">
        <v>5</v>
      </c>
      <c r="F35" s="43"/>
      <c r="G35" s="39">
        <f>PRODUCT(C35:F35)</f>
        <v>40</v>
      </c>
      <c r="H35" s="43"/>
      <c r="I35" s="43"/>
      <c r="J35" s="45"/>
      <c r="K35" s="36"/>
    </row>
    <row r="36" spans="1:19" ht="15" customHeight="1" x14ac:dyDescent="0.25">
      <c r="A36" s="40"/>
      <c r="B36" s="37" t="s">
        <v>42</v>
      </c>
      <c r="C36" s="42"/>
      <c r="D36" s="43"/>
      <c r="E36" s="43"/>
      <c r="F36" s="43"/>
      <c r="G36" s="33">
        <f>SUM(G35:G35)</f>
        <v>40</v>
      </c>
      <c r="H36" s="33" t="s">
        <v>55</v>
      </c>
      <c r="I36" s="33">
        <v>1737.28</v>
      </c>
      <c r="J36" s="44">
        <f>G36*I36</f>
        <v>69491.199999999997</v>
      </c>
      <c r="K36" s="36"/>
    </row>
    <row r="37" spans="1:19" ht="15" customHeight="1" x14ac:dyDescent="0.25">
      <c r="A37" s="40"/>
      <c r="B37" s="37" t="s">
        <v>40</v>
      </c>
      <c r="C37" s="42"/>
      <c r="D37" s="43"/>
      <c r="E37" s="43"/>
      <c r="F37" s="43"/>
      <c r="G37" s="43"/>
      <c r="H37" s="43"/>
      <c r="I37" s="43"/>
      <c r="J37" s="45">
        <f>0.13*G36*(6947.8/10)</f>
        <v>3612.8559999999998</v>
      </c>
      <c r="K37" s="36"/>
    </row>
    <row r="38" spans="1:19" ht="15" customHeight="1" x14ac:dyDescent="0.25">
      <c r="A38" s="40"/>
      <c r="B38" s="37"/>
      <c r="C38" s="42"/>
      <c r="D38" s="43"/>
      <c r="E38" s="43"/>
      <c r="F38" s="43"/>
      <c r="G38" s="43"/>
      <c r="H38" s="43"/>
      <c r="I38" s="43"/>
      <c r="J38" s="45"/>
      <c r="K38" s="36"/>
    </row>
    <row r="39" spans="1:19" ht="15" customHeight="1" x14ac:dyDescent="0.25">
      <c r="A39" s="18">
        <v>7</v>
      </c>
      <c r="B39" s="30" t="s">
        <v>30</v>
      </c>
      <c r="C39" s="19">
        <v>1</v>
      </c>
      <c r="D39" s="20"/>
      <c r="E39" s="21"/>
      <c r="F39" s="21"/>
      <c r="G39" s="34">
        <f t="shared" ref="G39" si="0">PRODUCT(C39:F39)</f>
        <v>1</v>
      </c>
      <c r="H39" s="22" t="s">
        <v>31</v>
      </c>
      <c r="I39" s="23">
        <v>500</v>
      </c>
      <c r="J39" s="34">
        <f>G39*I39</f>
        <v>500</v>
      </c>
      <c r="K39" s="21"/>
      <c r="M39" s="25"/>
    </row>
    <row r="40" spans="1:19" ht="15" customHeight="1" x14ac:dyDescent="0.25">
      <c r="A40" s="18"/>
      <c r="B40" s="24"/>
      <c r="C40" s="19"/>
      <c r="D40" s="20"/>
      <c r="E40" s="21"/>
      <c r="F40" s="21"/>
      <c r="G40" s="23"/>
      <c r="H40" s="22"/>
      <c r="I40" s="23"/>
      <c r="J40" s="41"/>
      <c r="K40" s="21"/>
      <c r="M40" s="25"/>
      <c r="N40" s="1"/>
      <c r="O40" s="1"/>
      <c r="P40" s="1"/>
      <c r="Q40" s="1"/>
      <c r="R40" s="25"/>
      <c r="S40" s="25"/>
    </row>
    <row r="41" spans="1:19" x14ac:dyDescent="0.25">
      <c r="A41" s="40"/>
      <c r="B41" s="46" t="s">
        <v>17</v>
      </c>
      <c r="C41" s="47"/>
      <c r="D41" s="38"/>
      <c r="E41" s="38"/>
      <c r="F41" s="38"/>
      <c r="G41" s="41"/>
      <c r="H41" s="41"/>
      <c r="I41" s="41"/>
      <c r="J41" s="41">
        <f>SUM(J10:J39)</f>
        <v>227838.95067223188</v>
      </c>
      <c r="K41" s="36"/>
    </row>
    <row r="42" spans="1:19" x14ac:dyDescent="0.25">
      <c r="A42" s="58"/>
      <c r="B42" s="61"/>
      <c r="C42" s="62"/>
      <c r="D42" s="59"/>
      <c r="E42" s="59"/>
      <c r="F42" s="59"/>
      <c r="G42" s="60"/>
      <c r="H42" s="60"/>
      <c r="I42" s="60"/>
      <c r="J42" s="60"/>
      <c r="K42" s="57"/>
    </row>
    <row r="43" spans="1:19" s="1" customFormat="1" x14ac:dyDescent="0.25">
      <c r="A43" s="50"/>
      <c r="B43" s="29" t="s">
        <v>27</v>
      </c>
      <c r="C43" s="87">
        <f>J41</f>
        <v>227838.95067223188</v>
      </c>
      <c r="D43" s="87"/>
      <c r="E43" s="39">
        <v>100</v>
      </c>
      <c r="F43" s="51"/>
      <c r="G43" s="52"/>
      <c r="H43" s="51"/>
      <c r="I43" s="53"/>
      <c r="J43" s="54"/>
      <c r="K43" s="55"/>
    </row>
    <row r="44" spans="1:19" x14ac:dyDescent="0.25">
      <c r="A44" s="56"/>
      <c r="B44" s="29" t="s">
        <v>32</v>
      </c>
      <c r="C44" s="88">
        <v>200000</v>
      </c>
      <c r="D44" s="88"/>
      <c r="E44" s="39"/>
      <c r="F44" s="49"/>
      <c r="G44" s="48"/>
      <c r="H44" s="48"/>
      <c r="I44" s="48"/>
      <c r="J44" s="48"/>
      <c r="K44" s="49"/>
    </row>
    <row r="45" spans="1:19" x14ac:dyDescent="0.25">
      <c r="A45" s="56"/>
      <c r="B45" s="29" t="s">
        <v>33</v>
      </c>
      <c r="C45" s="88">
        <f>C44-C47-C48</f>
        <v>190000</v>
      </c>
      <c r="D45" s="88"/>
      <c r="E45" s="39">
        <f>C45/C43*100</f>
        <v>83.392237999433718</v>
      </c>
      <c r="F45" s="49"/>
      <c r="G45" s="48"/>
      <c r="H45" s="48"/>
      <c r="I45" s="48"/>
      <c r="J45" s="48"/>
      <c r="K45" s="49"/>
    </row>
    <row r="46" spans="1:19" x14ac:dyDescent="0.25">
      <c r="A46" s="56"/>
      <c r="B46" s="29" t="s">
        <v>34</v>
      </c>
      <c r="C46" s="87">
        <f>C43-C45</f>
        <v>37838.950672231877</v>
      </c>
      <c r="D46" s="87"/>
      <c r="E46" s="39">
        <f>100-E45</f>
        <v>16.607762000566282</v>
      </c>
      <c r="F46" s="49"/>
      <c r="G46" s="48"/>
      <c r="H46" s="48"/>
      <c r="I46" s="48"/>
      <c r="J46" s="48"/>
      <c r="K46" s="49"/>
    </row>
    <row r="47" spans="1:19" x14ac:dyDescent="0.25">
      <c r="A47" s="56"/>
      <c r="B47" s="29" t="s">
        <v>35</v>
      </c>
      <c r="C47" s="87">
        <f>C44*0.03</f>
        <v>6000</v>
      </c>
      <c r="D47" s="87"/>
      <c r="E47" s="39">
        <v>3</v>
      </c>
      <c r="F47" s="49"/>
      <c r="G47" s="48"/>
      <c r="H47" s="48"/>
      <c r="I47" s="48"/>
      <c r="J47" s="48"/>
      <c r="K47" s="49"/>
    </row>
    <row r="48" spans="1:19" x14ac:dyDescent="0.25">
      <c r="A48" s="56"/>
      <c r="B48" s="29" t="s">
        <v>36</v>
      </c>
      <c r="C48" s="87">
        <f>C44*0.02</f>
        <v>4000</v>
      </c>
      <c r="D48" s="87"/>
      <c r="E48" s="39">
        <v>2</v>
      </c>
      <c r="F48" s="49"/>
      <c r="G48" s="48"/>
      <c r="H48" s="48"/>
      <c r="I48" s="48"/>
      <c r="J48" s="48"/>
      <c r="K48" s="49"/>
    </row>
    <row r="49" spans="1:11" s="35" customFormat="1" x14ac:dyDescent="0.25">
      <c r="A49" s="57"/>
      <c r="B49" s="57"/>
      <c r="C49" s="57"/>
      <c r="D49" s="57"/>
      <c r="E49" s="57"/>
      <c r="F49" s="57"/>
      <c r="G49" s="57"/>
      <c r="H49" s="57"/>
      <c r="I49" s="57"/>
      <c r="J49" s="57"/>
      <c r="K49" s="57"/>
    </row>
    <row r="50" spans="1:11" s="35" customFormat="1" x14ac:dyDescent="0.25"/>
    <row r="51" spans="1:11" s="35" customFormat="1" x14ac:dyDescent="0.25"/>
    <row r="52" spans="1:11" s="35" customFormat="1" x14ac:dyDescent="0.25"/>
    <row r="53" spans="1:11" s="35" customFormat="1" x14ac:dyDescent="0.25"/>
    <row r="54" spans="1:11" s="35" customFormat="1" x14ac:dyDescent="0.25"/>
    <row r="55" spans="1:11" s="35" customFormat="1" x14ac:dyDescent="0.25"/>
    <row r="56" spans="1:11" s="35" customFormat="1" x14ac:dyDescent="0.25"/>
    <row r="57" spans="1:11" s="35" customFormat="1" x14ac:dyDescent="0.25"/>
    <row r="58" spans="1:11" s="35" customFormat="1" x14ac:dyDescent="0.25"/>
    <row r="59" spans="1:11" s="35" customFormat="1" x14ac:dyDescent="0.25"/>
    <row r="60" spans="1:11" s="35" customFormat="1" x14ac:dyDescent="0.25"/>
    <row r="61" spans="1:11" s="35" customFormat="1" x14ac:dyDescent="0.25"/>
    <row r="62" spans="1:11" s="35" customFormat="1" x14ac:dyDescent="0.25"/>
    <row r="63" spans="1:11" s="35" customFormat="1" x14ac:dyDescent="0.25"/>
    <row r="64" spans="1:11"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sheetData>
  <mergeCells count="15">
    <mergeCell ref="C47:D47"/>
    <mergeCell ref="C48:D48"/>
    <mergeCell ref="A7:F7"/>
    <mergeCell ref="H7:K7"/>
    <mergeCell ref="C43:D43"/>
    <mergeCell ref="C44:D44"/>
    <mergeCell ref="C45:D45"/>
    <mergeCell ref="C46:D46"/>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28" zoomScaleNormal="100" workbookViewId="0">
      <selection activeCell="J32" sqref="J32"/>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5" t="s">
        <v>0</v>
      </c>
      <c r="B1" s="75"/>
      <c r="C1" s="75"/>
      <c r="D1" s="75"/>
      <c r="E1" s="75"/>
      <c r="F1" s="75"/>
      <c r="G1" s="75"/>
      <c r="H1" s="75"/>
      <c r="I1" s="75"/>
      <c r="J1" s="75"/>
      <c r="K1" s="75"/>
    </row>
    <row r="2" spans="1:11" ht="25.5" x14ac:dyDescent="0.35">
      <c r="A2" s="76" t="s">
        <v>1</v>
      </c>
      <c r="B2" s="76"/>
      <c r="C2" s="76"/>
      <c r="D2" s="76"/>
      <c r="E2" s="76"/>
      <c r="F2" s="76"/>
      <c r="G2" s="76"/>
      <c r="H2" s="76"/>
      <c r="I2" s="76"/>
      <c r="J2" s="76"/>
      <c r="K2" s="76"/>
    </row>
    <row r="3" spans="1:11" s="1" customFormat="1" x14ac:dyDescent="0.25">
      <c r="A3" s="71" t="s">
        <v>2</v>
      </c>
      <c r="B3" s="71"/>
      <c r="C3" s="71"/>
      <c r="D3" s="71"/>
      <c r="E3" s="71"/>
      <c r="F3" s="71"/>
      <c r="G3" s="71"/>
      <c r="H3" s="71"/>
      <c r="I3" s="71"/>
      <c r="J3" s="71"/>
      <c r="K3" s="71"/>
    </row>
    <row r="4" spans="1:11" s="1" customFormat="1" x14ac:dyDescent="0.25">
      <c r="A4" s="71" t="s">
        <v>3</v>
      </c>
      <c r="B4" s="71"/>
      <c r="C4" s="71"/>
      <c r="D4" s="71"/>
      <c r="E4" s="71"/>
      <c r="F4" s="71"/>
      <c r="G4" s="71"/>
      <c r="H4" s="71"/>
      <c r="I4" s="71"/>
      <c r="J4" s="71"/>
      <c r="K4" s="71"/>
    </row>
    <row r="5" spans="1:11" ht="18.75" x14ac:dyDescent="0.3">
      <c r="A5" s="77" t="s">
        <v>18</v>
      </c>
      <c r="B5" s="77"/>
      <c r="C5" s="77"/>
      <c r="D5" s="77"/>
      <c r="E5" s="77"/>
      <c r="F5" s="77"/>
      <c r="G5" s="77"/>
      <c r="H5" s="77"/>
      <c r="I5" s="77"/>
      <c r="J5" s="77"/>
      <c r="K5" s="77"/>
    </row>
    <row r="6" spans="1:11" ht="18.75" x14ac:dyDescent="0.3">
      <c r="A6" s="8" t="s">
        <v>19</v>
      </c>
      <c r="B6" s="8"/>
      <c r="C6" s="73">
        <f>F32</f>
        <v>227838.95067223188</v>
      </c>
      <c r="D6" s="74"/>
      <c r="E6" s="9"/>
      <c r="F6" s="8"/>
      <c r="G6" s="8"/>
      <c r="H6" s="8" t="s">
        <v>20</v>
      </c>
      <c r="I6" s="8"/>
      <c r="J6" s="73">
        <f>I32</f>
        <v>222204.20863519714</v>
      </c>
      <c r="K6" s="74"/>
    </row>
    <row r="7" spans="1:11" x14ac:dyDescent="0.25">
      <c r="A7" s="26" t="s">
        <v>29</v>
      </c>
      <c r="B7" s="10"/>
      <c r="C7" s="10"/>
      <c r="D7" s="10"/>
      <c r="F7" s="80"/>
      <c r="G7" s="80"/>
      <c r="I7" s="81" t="s">
        <v>37</v>
      </c>
      <c r="J7" s="81"/>
      <c r="K7" s="81"/>
    </row>
    <row r="8" spans="1:11" ht="15.75" x14ac:dyDescent="0.25">
      <c r="A8" s="67" t="e">
        <f>#REF!</f>
        <v>#REF!</v>
      </c>
      <c r="B8" s="67"/>
      <c r="C8" s="67"/>
      <c r="D8" s="67"/>
      <c r="E8" s="67"/>
      <c r="F8" s="67"/>
      <c r="I8" s="82" t="s">
        <v>38</v>
      </c>
      <c r="J8" s="82"/>
      <c r="K8" s="82"/>
    </row>
    <row r="9" spans="1:11" x14ac:dyDescent="0.25">
      <c r="A9" s="83" t="e">
        <f>#REF!</f>
        <v>#REF!</v>
      </c>
      <c r="B9" s="83"/>
      <c r="C9" s="83"/>
      <c r="D9" s="83"/>
      <c r="E9" s="83"/>
      <c r="F9" s="83"/>
      <c r="I9" s="82" t="s">
        <v>39</v>
      </c>
      <c r="J9" s="82"/>
      <c r="K9" s="82"/>
    </row>
    <row r="11" spans="1:11" x14ac:dyDescent="0.25">
      <c r="A11" s="78" t="s">
        <v>21</v>
      </c>
      <c r="B11" s="78" t="s">
        <v>22</v>
      </c>
      <c r="C11" s="78" t="s">
        <v>12</v>
      </c>
      <c r="D11" s="84" t="s">
        <v>23</v>
      </c>
      <c r="E11" s="84"/>
      <c r="F11" s="84"/>
      <c r="G11" s="84" t="s">
        <v>24</v>
      </c>
      <c r="H11" s="84"/>
      <c r="I11" s="84"/>
      <c r="J11" s="78" t="s">
        <v>25</v>
      </c>
      <c r="K11" s="79" t="s">
        <v>15</v>
      </c>
    </row>
    <row r="12" spans="1:11" x14ac:dyDescent="0.25">
      <c r="A12" s="78"/>
      <c r="B12" s="78"/>
      <c r="C12" s="78"/>
      <c r="D12" s="11" t="s">
        <v>26</v>
      </c>
      <c r="E12" s="11" t="s">
        <v>13</v>
      </c>
      <c r="F12" s="11" t="s">
        <v>14</v>
      </c>
      <c r="G12" s="11" t="s">
        <v>26</v>
      </c>
      <c r="H12" s="11" t="s">
        <v>13</v>
      </c>
      <c r="I12" s="11" t="s">
        <v>14</v>
      </c>
      <c r="J12" s="78"/>
      <c r="K12" s="79"/>
    </row>
    <row r="13" spans="1:11" s="1" customFormat="1" ht="141.75" x14ac:dyDescent="0.25">
      <c r="A13" s="27">
        <f>'200k'!A9</f>
        <v>1</v>
      </c>
      <c r="B13" s="32" t="str">
        <f>'200k'!B9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2" t="str">
        <f>'200k'!H11</f>
        <v>m3</v>
      </c>
      <c r="D13" s="12">
        <f>'200k'!G11</f>
        <v>12.343797622676012</v>
      </c>
      <c r="E13" s="12">
        <f>'200k'!I11</f>
        <v>64.63</v>
      </c>
      <c r="F13" s="12">
        <f>D13*E13</f>
        <v>797.77964035355058</v>
      </c>
      <c r="G13" s="12">
        <f>Valuated!G11</f>
        <v>5.325205729960377</v>
      </c>
      <c r="H13" s="12">
        <f>Valuated!I11</f>
        <v>64.63</v>
      </c>
      <c r="I13" s="12">
        <f>G13*H13</f>
        <v>344.16804632733914</v>
      </c>
      <c r="J13" s="28">
        <f>I13-F13</f>
        <v>-453.61159402621143</v>
      </c>
      <c r="K13" s="14"/>
    </row>
    <row r="14" spans="1:11" s="1" customFormat="1" ht="15.75" x14ac:dyDescent="0.25">
      <c r="A14" s="27"/>
      <c r="B14" s="32" t="str">
        <f>'200k'!B12</f>
        <v>VAT calculation</v>
      </c>
      <c r="C14" s="12"/>
      <c r="D14" s="12"/>
      <c r="E14" s="12"/>
      <c r="F14" s="12">
        <f>'200k'!J12</f>
        <v>85.958092045108202</v>
      </c>
      <c r="G14" s="12"/>
      <c r="H14" s="12"/>
      <c r="I14" s="12">
        <f>Valuated!J12</f>
        <v>37.082957634867412</v>
      </c>
      <c r="J14" s="28">
        <f>I14-F14</f>
        <v>-48.87513441024079</v>
      </c>
      <c r="K14" s="14"/>
    </row>
    <row r="15" spans="1:11" s="1" customFormat="1" ht="15.75" x14ac:dyDescent="0.25">
      <c r="A15" s="27"/>
      <c r="B15" s="32"/>
      <c r="C15" s="12"/>
      <c r="D15" s="12"/>
      <c r="E15" s="12"/>
      <c r="F15" s="12"/>
      <c r="G15" s="12"/>
      <c r="H15" s="12"/>
      <c r="I15" s="12"/>
      <c r="J15" s="28"/>
      <c r="K15" s="14"/>
    </row>
    <row r="16" spans="1:11" s="1" customFormat="1" ht="94.5" x14ac:dyDescent="0.25">
      <c r="A16" s="27">
        <f>'200k'!A14</f>
        <v>2</v>
      </c>
      <c r="B16" s="32" t="str">
        <f>'200k'!B14</f>
        <v>Providing suitable material and Back filling behind abutment, wing wall and return wall complete as per Drawing and Technical Specifications., locally available material including compaction by tamping rod</v>
      </c>
      <c r="C16" s="12" t="str">
        <f>'200k'!H16</f>
        <v>m3</v>
      </c>
      <c r="D16" s="12">
        <f>'200k'!G16</f>
        <v>1.5429747028345016</v>
      </c>
      <c r="E16" s="12">
        <f>'200k'!I16</f>
        <v>404.28</v>
      </c>
      <c r="F16" s="12">
        <f>D16*E16</f>
        <v>623.79381286193222</v>
      </c>
      <c r="G16" s="12">
        <f>Valuated!G16</f>
        <v>0.66565071624504712</v>
      </c>
      <c r="H16" s="12">
        <f>Valuated!I16</f>
        <v>404.28</v>
      </c>
      <c r="I16" s="12">
        <f>G16*H16</f>
        <v>269.10927156354762</v>
      </c>
      <c r="J16" s="28">
        <f>I16-F16</f>
        <v>-354.6845412983846</v>
      </c>
      <c r="K16" s="14"/>
    </row>
    <row r="17" spans="1:13" s="1" customFormat="1" ht="15.75" x14ac:dyDescent="0.25">
      <c r="A17" s="27"/>
      <c r="B17" s="32"/>
      <c r="C17" s="12"/>
      <c r="D17" s="12"/>
      <c r="E17" s="12"/>
      <c r="F17" s="12"/>
      <c r="G17" s="12"/>
      <c r="H17" s="12"/>
      <c r="I17" s="12"/>
      <c r="J17" s="28"/>
      <c r="K17" s="14"/>
    </row>
    <row r="18" spans="1:13" s="1" customFormat="1" ht="78.75" x14ac:dyDescent="0.25">
      <c r="A18" s="27">
        <f>'200k'!A18</f>
        <v>3</v>
      </c>
      <c r="B18" s="32" t="str">
        <f>'200k'!B18</f>
        <v>Providing and laying of hand pack Stone soling with 150 to 200 mm thick stones and packing with smaller stone on prepared surface as per Drawing and Technical Specifications.</v>
      </c>
      <c r="C18" s="12" t="str">
        <f>'200k'!H20</f>
        <v>m3</v>
      </c>
      <c r="D18" s="12">
        <f>'200k'!G20</f>
        <v>1.2149999999999999</v>
      </c>
      <c r="E18" s="12">
        <f>'200k'!I20</f>
        <v>4561.53</v>
      </c>
      <c r="F18" s="12">
        <f>D18*E18</f>
        <v>5542.2589499999995</v>
      </c>
      <c r="G18" s="12">
        <f>Valuated!G20</f>
        <v>1.3313014324900942</v>
      </c>
      <c r="H18" s="12">
        <f>Valuated!I20</f>
        <v>4561.53</v>
      </c>
      <c r="I18" s="12">
        <f>G18*H18</f>
        <v>6072.7714233465394</v>
      </c>
      <c r="J18" s="28">
        <f>I18-F18</f>
        <v>530.51247334653999</v>
      </c>
      <c r="K18" s="14"/>
    </row>
    <row r="19" spans="1:13" s="1" customFormat="1" ht="15.75" x14ac:dyDescent="0.25">
      <c r="A19" s="27"/>
      <c r="B19" s="32" t="str">
        <f>'200k'!B21</f>
        <v>VAT calculation</v>
      </c>
      <c r="C19" s="12"/>
      <c r="D19" s="12"/>
      <c r="E19" s="12"/>
      <c r="F19" s="12">
        <f>'200k'!J21</f>
        <v>488.14763399999993</v>
      </c>
      <c r="G19" s="12"/>
      <c r="H19" s="12"/>
      <c r="I19" s="12">
        <f>Valuated!J21</f>
        <v>534.87378140810722</v>
      </c>
      <c r="J19" s="28">
        <f>I19-F19</f>
        <v>46.726147408107295</v>
      </c>
      <c r="K19" s="14"/>
    </row>
    <row r="20" spans="1:13" s="1" customFormat="1" ht="15.75" x14ac:dyDescent="0.25">
      <c r="A20" s="27"/>
      <c r="B20" s="32"/>
      <c r="C20" s="12"/>
      <c r="D20" s="12"/>
      <c r="E20" s="12"/>
      <c r="F20" s="12"/>
      <c r="G20" s="12"/>
      <c r="H20" s="12"/>
      <c r="I20" s="12"/>
      <c r="J20" s="28"/>
      <c r="K20" s="14"/>
    </row>
    <row r="21" spans="1:13" s="1" customFormat="1" ht="63" x14ac:dyDescent="0.25">
      <c r="A21" s="27">
        <f>'200k'!A23</f>
        <v>4</v>
      </c>
      <c r="B21" s="32" t="str">
        <f>'200k'!B23</f>
        <v>Providing and laying of Plain/Reinforced Cement Concrete in Foundation complete as per Drawing and Technical Specifications, PCC Grade M 15</v>
      </c>
      <c r="C21" s="12" t="str">
        <f>'200k'!H26</f>
        <v>m3</v>
      </c>
      <c r="D21" s="12">
        <f>'200k'!G26</f>
        <v>0.80999999999999994</v>
      </c>
      <c r="E21" s="12">
        <f>'200k'!I26</f>
        <v>10634.5</v>
      </c>
      <c r="F21" s="12">
        <f>D21*E21</f>
        <v>8613.9449999999997</v>
      </c>
      <c r="G21" s="12">
        <f>Valuated!G26</f>
        <v>0.42988357208168243</v>
      </c>
      <c r="H21" s="12">
        <f>Valuated!I26</f>
        <v>10634.5</v>
      </c>
      <c r="I21" s="12">
        <f>G21*H21</f>
        <v>4571.5968473026514</v>
      </c>
      <c r="J21" s="28">
        <f>I21-F21</f>
        <v>-4042.3481526973483</v>
      </c>
      <c r="K21" s="14"/>
    </row>
    <row r="22" spans="1:13" s="1" customFormat="1" ht="15.75" x14ac:dyDescent="0.25">
      <c r="A22" s="27"/>
      <c r="B22" s="32" t="str">
        <f>'200k'!B27</f>
        <v>VAT calculation</v>
      </c>
      <c r="C22" s="12"/>
      <c r="D22" s="12"/>
      <c r="E22" s="12"/>
      <c r="F22" s="12">
        <f>'200k'!J27</f>
        <v>849.71905199999992</v>
      </c>
      <c r="G22" s="12"/>
      <c r="H22" s="12"/>
      <c r="I22" s="12">
        <f>Valuated!J27</f>
        <v>450.96328560447023</v>
      </c>
      <c r="J22" s="28">
        <f>I22-F22</f>
        <v>-398.75576639552969</v>
      </c>
      <c r="K22" s="14"/>
    </row>
    <row r="23" spans="1:13" s="1" customFormat="1" ht="15.75" x14ac:dyDescent="0.25">
      <c r="A23" s="27"/>
      <c r="B23" s="32"/>
      <c r="C23" s="12"/>
      <c r="D23" s="12"/>
      <c r="E23" s="12"/>
      <c r="F23" s="12"/>
      <c r="G23" s="12"/>
      <c r="H23" s="12"/>
      <c r="I23" s="12"/>
      <c r="J23" s="28"/>
      <c r="K23" s="14"/>
    </row>
    <row r="24" spans="1:13" s="1" customFormat="1" ht="63" x14ac:dyDescent="0.25">
      <c r="A24" s="27">
        <f>'200k'!A29</f>
        <v>5</v>
      </c>
      <c r="B24" s="32" t="str">
        <f>'200k'!B29</f>
        <v>Random Rubble Masonry, Providing and laying of Stone Masonry Work in Cement Mortar 1:6 in Foundation complete as per Drawing and Technical Specifications.</v>
      </c>
      <c r="C24" s="12" t="str">
        <f>'200k'!H31</f>
        <v>m3</v>
      </c>
      <c r="D24" s="12">
        <f>'200k'!G31</f>
        <v>13.177991541260576</v>
      </c>
      <c r="E24" s="12">
        <f>'200k'!I31</f>
        <v>9709.43</v>
      </c>
      <c r="F24" s="12">
        <f>D24*E24</f>
        <v>127950.78641046167</v>
      </c>
      <c r="G24" s="12">
        <f>Valuated!G31</f>
        <v>13.905425203119638</v>
      </c>
      <c r="H24" s="12">
        <f>Valuated!I31</f>
        <v>9709.43</v>
      </c>
      <c r="I24" s="12">
        <f>G24*H24</f>
        <v>135013.7526299259</v>
      </c>
      <c r="J24" s="28">
        <f>I24-F24</f>
        <v>7062.9662194642297</v>
      </c>
      <c r="K24" s="14"/>
      <c r="M24" s="1">
        <f>1.25*F24</f>
        <v>159938.48301307709</v>
      </c>
    </row>
    <row r="25" spans="1:13" s="1" customFormat="1" ht="15.75" x14ac:dyDescent="0.25">
      <c r="A25" s="27"/>
      <c r="B25" s="32" t="str">
        <f>'200k'!B32</f>
        <v>VAT calculation</v>
      </c>
      <c r="C25" s="12"/>
      <c r="D25" s="12"/>
      <c r="E25" s="12"/>
      <c r="F25" s="12">
        <f>'200k'!J32</f>
        <v>9282.5060805096273</v>
      </c>
      <c r="G25" s="12"/>
      <c r="H25" s="12"/>
      <c r="I25" s="12">
        <f>Valuated!J32</f>
        <v>9794.9064237813764</v>
      </c>
      <c r="J25" s="28">
        <f>I25-F25</f>
        <v>512.40034327174908</v>
      </c>
      <c r="K25" s="14"/>
    </row>
    <row r="26" spans="1:13" s="1" customFormat="1" ht="15.75" x14ac:dyDescent="0.25">
      <c r="A26" s="27"/>
      <c r="B26" s="32"/>
      <c r="C26" s="12"/>
      <c r="D26" s="12"/>
      <c r="E26" s="12"/>
      <c r="F26" s="12"/>
      <c r="G26" s="12"/>
      <c r="H26" s="12"/>
      <c r="I26" s="12"/>
      <c r="J26" s="28"/>
      <c r="K26" s="14"/>
    </row>
    <row r="27" spans="1:13" s="1" customFormat="1" ht="60" x14ac:dyDescent="0.25">
      <c r="A27" s="27">
        <f>'200k'!A34</f>
        <v>6</v>
      </c>
      <c r="B27" s="89" t="str">
        <f>'200k'!B34</f>
        <v xml:space="preserve">dfn;fdfg pknAw u/L %) dL=dL= df]6f] x]eL 8o"6L OG6/nls+u s+lqm6Ans %) dL=dL=df]6fOsf] qm;/ 8:6 dfyL /fvL la5ofpg]] sfd k'/f </v>
      </c>
      <c r="C27" s="12" t="str">
        <f>'200k'!H36</f>
        <v>m2</v>
      </c>
      <c r="D27" s="12">
        <f>'200k'!G36</f>
        <v>40</v>
      </c>
      <c r="E27" s="12">
        <f>'200k'!I36</f>
        <v>1737.28</v>
      </c>
      <c r="F27" s="12">
        <f>D27*E27</f>
        <v>69491.199999999997</v>
      </c>
      <c r="G27" s="12">
        <f>Valuated!G37</f>
        <v>35.355074672355983</v>
      </c>
      <c r="H27" s="12">
        <f>Valuated!I37</f>
        <v>1737.28</v>
      </c>
      <c r="I27" s="12">
        <f>G27*H27</f>
        <v>61421.664126790602</v>
      </c>
      <c r="J27" s="28">
        <f>I27-F27</f>
        <v>-8069.5358732093955</v>
      </c>
      <c r="K27" s="14"/>
    </row>
    <row r="28" spans="1:13" s="1" customFormat="1" ht="15.75" x14ac:dyDescent="0.25">
      <c r="A28" s="27"/>
      <c r="B28" s="32" t="str">
        <f>'200k'!B37</f>
        <v>VAT calculation</v>
      </c>
      <c r="C28" s="12"/>
      <c r="D28" s="12"/>
      <c r="E28" s="12"/>
      <c r="F28" s="12">
        <f>'200k'!J37</f>
        <v>3612.8559999999998</v>
      </c>
      <c r="G28" s="12"/>
      <c r="H28" s="12"/>
      <c r="I28" s="12">
        <f>Valuated!J38</f>
        <v>3193.3198415117336</v>
      </c>
      <c r="J28" s="28">
        <f>I28-F28</f>
        <v>-419.53615848826621</v>
      </c>
      <c r="K28" s="14"/>
    </row>
    <row r="29" spans="1:13" s="1" customFormat="1" x14ac:dyDescent="0.25">
      <c r="A29" s="29"/>
      <c r="B29" s="29"/>
      <c r="C29" s="12"/>
      <c r="D29" s="12"/>
      <c r="E29" s="12"/>
      <c r="F29" s="12"/>
      <c r="G29" s="12"/>
      <c r="H29" s="12"/>
      <c r="I29" s="12"/>
      <c r="J29" s="28"/>
      <c r="K29" s="14"/>
    </row>
    <row r="30" spans="1:13" s="1" customFormat="1" x14ac:dyDescent="0.25">
      <c r="A30" s="27">
        <f>'200k'!A39</f>
        <v>7</v>
      </c>
      <c r="B30" s="31" t="str">
        <f>'200k'!B39</f>
        <v>Information board (सुचना पाटि)</v>
      </c>
      <c r="C30" s="12" t="str">
        <f>'200k'!H39</f>
        <v>no.</v>
      </c>
      <c r="D30" s="12">
        <f>'200k'!G39</f>
        <v>1</v>
      </c>
      <c r="E30" s="12">
        <f>'200k'!I39</f>
        <v>500</v>
      </c>
      <c r="F30" s="12">
        <f>D30*E30</f>
        <v>500</v>
      </c>
      <c r="G30" s="12">
        <f>Valuated!G40</f>
        <v>1</v>
      </c>
      <c r="H30" s="12">
        <f>Valuated!I40</f>
        <v>500</v>
      </c>
      <c r="I30" s="12">
        <f>G30*H30</f>
        <v>500</v>
      </c>
      <c r="J30" s="28">
        <f>I30-F30</f>
        <v>0</v>
      </c>
      <c r="K30" s="14"/>
    </row>
    <row r="31" spans="1:13" s="1" customFormat="1" x14ac:dyDescent="0.25">
      <c r="A31" s="29"/>
      <c r="B31" s="29"/>
      <c r="C31" s="12"/>
      <c r="D31" s="12"/>
      <c r="E31" s="12"/>
      <c r="F31" s="12"/>
      <c r="G31" s="12"/>
      <c r="H31" s="12"/>
      <c r="I31" s="12"/>
      <c r="J31" s="28"/>
      <c r="K31" s="14"/>
    </row>
    <row r="32" spans="1:13" x14ac:dyDescent="0.25">
      <c r="A32" s="5"/>
      <c r="B32" s="6" t="s">
        <v>16</v>
      </c>
      <c r="C32" s="6"/>
      <c r="D32" s="7"/>
      <c r="E32" s="7"/>
      <c r="F32" s="7">
        <f>SUM(F13:F30)</f>
        <v>227838.95067223188</v>
      </c>
      <c r="G32" s="7"/>
      <c r="H32" s="7"/>
      <c r="I32" s="7">
        <f>SUM(I13:I30)</f>
        <v>222204.20863519714</v>
      </c>
      <c r="J32" s="13">
        <f>I32-F32</f>
        <v>-5634.742037034739</v>
      </c>
      <c r="K32"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abSelected="1" topLeftCell="A37" zoomScaleNormal="100" workbookViewId="0">
      <selection activeCell="H8" sqref="H8"/>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69" t="s">
        <v>0</v>
      </c>
      <c r="B1" s="69"/>
      <c r="C1" s="69"/>
      <c r="D1" s="69"/>
      <c r="E1" s="69"/>
      <c r="F1" s="69"/>
      <c r="G1" s="69"/>
      <c r="H1" s="69"/>
      <c r="I1" s="69"/>
      <c r="J1" s="69"/>
      <c r="K1" s="69"/>
    </row>
    <row r="2" spans="1:19" s="1" customFormat="1" ht="22.5" x14ac:dyDescent="0.25">
      <c r="A2" s="70" t="s">
        <v>1</v>
      </c>
      <c r="B2" s="70"/>
      <c r="C2" s="70"/>
      <c r="D2" s="70"/>
      <c r="E2" s="70"/>
      <c r="F2" s="70"/>
      <c r="G2" s="70"/>
      <c r="H2" s="70"/>
      <c r="I2" s="70"/>
      <c r="J2" s="70"/>
      <c r="K2" s="70"/>
    </row>
    <row r="3" spans="1:19" s="1" customFormat="1" x14ac:dyDescent="0.25">
      <c r="A3" s="71" t="s">
        <v>2</v>
      </c>
      <c r="B3" s="71"/>
      <c r="C3" s="71"/>
      <c r="D3" s="71"/>
      <c r="E3" s="71"/>
      <c r="F3" s="71"/>
      <c r="G3" s="71"/>
      <c r="H3" s="71"/>
      <c r="I3" s="71"/>
      <c r="J3" s="71"/>
      <c r="K3" s="71"/>
    </row>
    <row r="4" spans="1:19" s="1" customFormat="1" x14ac:dyDescent="0.25">
      <c r="A4" s="71" t="s">
        <v>3</v>
      </c>
      <c r="B4" s="71"/>
      <c r="C4" s="71"/>
      <c r="D4" s="71"/>
      <c r="E4" s="71"/>
      <c r="F4" s="71"/>
      <c r="G4" s="71"/>
      <c r="H4" s="71"/>
      <c r="I4" s="71"/>
      <c r="J4" s="71"/>
      <c r="K4" s="71"/>
    </row>
    <row r="5" spans="1:19" ht="18.75" x14ac:dyDescent="0.3">
      <c r="A5" s="72" t="s">
        <v>60</v>
      </c>
      <c r="B5" s="72"/>
      <c r="C5" s="72"/>
      <c r="D5" s="72"/>
      <c r="E5" s="72"/>
      <c r="F5" s="72"/>
      <c r="G5" s="72"/>
      <c r="H5" s="72"/>
      <c r="I5" s="72"/>
      <c r="J5" s="72"/>
      <c r="K5" s="72"/>
    </row>
    <row r="6" spans="1:19" ht="15.75" x14ac:dyDescent="0.25">
      <c r="A6" s="67" t="s">
        <v>57</v>
      </c>
      <c r="B6" s="67"/>
      <c r="C6" s="67"/>
      <c r="D6" s="67"/>
      <c r="E6" s="67"/>
      <c r="F6" s="67"/>
      <c r="G6" s="2"/>
      <c r="H6" s="68" t="s">
        <v>47</v>
      </c>
      <c r="I6" s="68"/>
      <c r="J6" s="68"/>
      <c r="K6" s="68"/>
    </row>
    <row r="7" spans="1:19" ht="15.75" x14ac:dyDescent="0.25">
      <c r="A7" s="85" t="s">
        <v>28</v>
      </c>
      <c r="B7" s="85"/>
      <c r="C7" s="85"/>
      <c r="D7" s="85"/>
      <c r="E7" s="85"/>
      <c r="F7" s="85"/>
      <c r="G7" s="3"/>
      <c r="H7" s="86" t="s">
        <v>61</v>
      </c>
      <c r="I7" s="86"/>
      <c r="J7" s="86"/>
      <c r="K7" s="86"/>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48</v>
      </c>
    </row>
    <row r="9" spans="1:19" ht="150" x14ac:dyDescent="0.25">
      <c r="A9" s="63">
        <v>1</v>
      </c>
      <c r="B9" s="30" t="s">
        <v>46</v>
      </c>
      <c r="C9" s="36"/>
      <c r="D9" s="36"/>
      <c r="E9" s="36"/>
      <c r="F9" s="36"/>
      <c r="G9" s="36"/>
      <c r="H9" s="36"/>
      <c r="I9" s="36"/>
      <c r="J9" s="36"/>
      <c r="K9" s="36"/>
      <c r="N9" t="s">
        <v>49</v>
      </c>
      <c r="O9" t="s">
        <v>50</v>
      </c>
    </row>
    <row r="10" spans="1:19" ht="15" customHeight="1" x14ac:dyDescent="0.25">
      <c r="A10" s="18"/>
      <c r="B10" s="37" t="s">
        <v>51</v>
      </c>
      <c r="C10" s="36">
        <v>1</v>
      </c>
      <c r="D10" s="38">
        <f>8.32</f>
        <v>8.32</v>
      </c>
      <c r="E10" s="38">
        <f>F30/2</f>
        <v>1.0667479427003961</v>
      </c>
      <c r="F10" s="38">
        <v>0.6</v>
      </c>
      <c r="G10" s="39">
        <f>PRODUCT(C10:F10)</f>
        <v>5.325205729960377</v>
      </c>
      <c r="H10" s="40"/>
      <c r="I10" s="40"/>
      <c r="J10" s="40"/>
      <c r="K10" s="21"/>
      <c r="M10" s="25"/>
      <c r="N10" s="1"/>
      <c r="O10" s="1"/>
      <c r="P10" s="1"/>
      <c r="Q10" s="1"/>
      <c r="R10" s="25"/>
      <c r="S10" s="25"/>
    </row>
    <row r="11" spans="1:19" ht="15" customHeight="1" x14ac:dyDescent="0.25">
      <c r="A11" s="18"/>
      <c r="B11" s="37" t="s">
        <v>42</v>
      </c>
      <c r="C11" s="19"/>
      <c r="D11" s="20"/>
      <c r="E11" s="21"/>
      <c r="F11" s="21"/>
      <c r="G11" s="23">
        <f>SUM(G10:G10)</f>
        <v>5.325205729960377</v>
      </c>
      <c r="H11" s="22" t="s">
        <v>41</v>
      </c>
      <c r="I11" s="23">
        <v>64.63</v>
      </c>
      <c r="J11" s="41">
        <f>G11*I11</f>
        <v>344.16804632733914</v>
      </c>
      <c r="K11" s="21"/>
      <c r="M11" s="25"/>
      <c r="N11" s="1"/>
      <c r="O11" s="1"/>
      <c r="P11" s="1"/>
      <c r="Q11" s="1"/>
      <c r="R11" s="25"/>
      <c r="S11" s="25"/>
    </row>
    <row r="12" spans="1:19" ht="15" customHeight="1" x14ac:dyDescent="0.25">
      <c r="A12" s="18"/>
      <c r="B12" s="37" t="s">
        <v>40</v>
      </c>
      <c r="C12" s="19"/>
      <c r="D12" s="20"/>
      <c r="E12" s="21"/>
      <c r="F12" s="21"/>
      <c r="G12" s="23"/>
      <c r="H12" s="22"/>
      <c r="I12" s="23"/>
      <c r="J12" s="41">
        <f>0.13*G11*19284/360</f>
        <v>37.082957634867412</v>
      </c>
      <c r="K12" s="21"/>
      <c r="M12" s="25"/>
      <c r="N12" s="1"/>
      <c r="O12" s="1"/>
      <c r="P12" s="1"/>
      <c r="Q12" s="1"/>
      <c r="R12" s="25"/>
      <c r="S12" s="25"/>
    </row>
    <row r="13" spans="1:19" ht="15" customHeight="1" x14ac:dyDescent="0.25">
      <c r="A13" s="18"/>
      <c r="B13" s="37"/>
      <c r="C13" s="19"/>
      <c r="D13" s="20"/>
      <c r="E13" s="21"/>
      <c r="F13" s="21"/>
      <c r="G13" s="23"/>
      <c r="H13" s="22"/>
      <c r="I13" s="23"/>
      <c r="J13" s="41"/>
      <c r="K13" s="21"/>
      <c r="M13" s="25"/>
      <c r="N13" s="1"/>
      <c r="O13" s="1"/>
      <c r="P13" s="1"/>
      <c r="Q13" s="1"/>
      <c r="R13" s="25"/>
      <c r="S13" s="25"/>
    </row>
    <row r="14" spans="1:19" ht="105" x14ac:dyDescent="0.25">
      <c r="A14" s="18">
        <v>2</v>
      </c>
      <c r="B14" s="30" t="s">
        <v>52</v>
      </c>
      <c r="C14" s="19"/>
      <c r="D14" s="20"/>
      <c r="E14" s="21"/>
      <c r="F14" s="21"/>
      <c r="G14" s="23"/>
      <c r="H14" s="22"/>
      <c r="I14" s="23"/>
      <c r="J14" s="41"/>
      <c r="K14" s="21"/>
      <c r="M14" s="25"/>
      <c r="N14" s="1"/>
      <c r="O14" s="1"/>
      <c r="P14" s="1"/>
      <c r="Q14" s="1"/>
      <c r="R14" s="25"/>
      <c r="S14" s="25"/>
    </row>
    <row r="15" spans="1:19" ht="15" customHeight="1" x14ac:dyDescent="0.25">
      <c r="A15" s="18"/>
      <c r="B15" s="37" t="s">
        <v>43</v>
      </c>
      <c r="C15" s="66">
        <v>0.5</v>
      </c>
      <c r="D15" s="38">
        <f>D10</f>
        <v>8.32</v>
      </c>
      <c r="E15" s="38">
        <f>E10/2</f>
        <v>0.53337397135019804</v>
      </c>
      <c r="F15" s="38">
        <f>F10/2</f>
        <v>0.3</v>
      </c>
      <c r="G15" s="39">
        <f>PRODUCT(C15:F15)</f>
        <v>0.66565071624504712</v>
      </c>
      <c r="H15" s="40"/>
      <c r="I15" s="40"/>
      <c r="J15" s="40"/>
      <c r="K15" s="21"/>
      <c r="M15" s="25"/>
      <c r="N15" s="1"/>
      <c r="O15" s="1"/>
      <c r="P15" s="1"/>
      <c r="Q15" s="1"/>
      <c r="R15" s="25"/>
      <c r="S15" s="25"/>
    </row>
    <row r="16" spans="1:19" ht="15" customHeight="1" x14ac:dyDescent="0.25">
      <c r="A16" s="18"/>
      <c r="B16" s="37" t="s">
        <v>42</v>
      </c>
      <c r="C16" s="19"/>
      <c r="D16" s="20"/>
      <c r="E16" s="21"/>
      <c r="F16" s="21"/>
      <c r="G16" s="23">
        <f>SUM(G15:G15)</f>
        <v>0.66565071624504712</v>
      </c>
      <c r="H16" s="22" t="s">
        <v>41</v>
      </c>
      <c r="I16" s="23">
        <v>404.28</v>
      </c>
      <c r="J16" s="41">
        <f>G16*I16</f>
        <v>269.10927156354762</v>
      </c>
      <c r="K16" s="21"/>
      <c r="M16" s="25"/>
      <c r="N16" s="1"/>
      <c r="O16" s="1"/>
      <c r="P16" s="1"/>
      <c r="Q16" s="1"/>
      <c r="R16" s="25"/>
      <c r="S16" s="25"/>
    </row>
    <row r="17" spans="1:19" ht="15" customHeight="1" x14ac:dyDescent="0.25">
      <c r="A17" s="18"/>
      <c r="B17" s="37"/>
      <c r="C17" s="19"/>
      <c r="D17" s="20"/>
      <c r="E17" s="21"/>
      <c r="F17" s="21"/>
      <c r="G17" s="23"/>
      <c r="H17" s="22"/>
      <c r="I17" s="23"/>
      <c r="J17" s="41"/>
      <c r="K17" s="21"/>
      <c r="M17" s="25"/>
      <c r="N17" s="1"/>
      <c r="O17" s="1"/>
      <c r="P17" s="1"/>
      <c r="Q17" s="1"/>
      <c r="R17" s="25"/>
      <c r="S17" s="25"/>
    </row>
    <row r="18" spans="1:19" ht="90" x14ac:dyDescent="0.25">
      <c r="A18" s="18">
        <v>3</v>
      </c>
      <c r="B18" s="30" t="s">
        <v>45</v>
      </c>
      <c r="C18" s="19"/>
      <c r="D18" s="20"/>
      <c r="E18" s="21"/>
      <c r="F18" s="21"/>
      <c r="G18" s="23"/>
      <c r="H18" s="22"/>
      <c r="I18" s="23"/>
      <c r="J18" s="41"/>
      <c r="K18" s="21"/>
      <c r="M18" s="25"/>
      <c r="N18" s="1"/>
      <c r="O18" s="1"/>
      <c r="P18" s="1"/>
      <c r="Q18" s="1"/>
      <c r="R18" s="25"/>
      <c r="S18" s="25"/>
    </row>
    <row r="19" spans="1:19" ht="15" customHeight="1" x14ac:dyDescent="0.25">
      <c r="A19" s="18"/>
      <c r="B19" s="37" t="str">
        <f>B15</f>
        <v>-Road</v>
      </c>
      <c r="C19" s="36">
        <f>C10</f>
        <v>1</v>
      </c>
      <c r="D19" s="38">
        <f>D15</f>
        <v>8.32</v>
      </c>
      <c r="E19" s="38">
        <f>E10</f>
        <v>1.0667479427003961</v>
      </c>
      <c r="F19" s="38">
        <v>0.15</v>
      </c>
      <c r="G19" s="39">
        <f>PRODUCT(C19:F19)</f>
        <v>1.3313014324900942</v>
      </c>
      <c r="H19" s="40"/>
      <c r="I19" s="40"/>
      <c r="J19" s="40"/>
      <c r="K19" s="21"/>
      <c r="M19" s="25"/>
      <c r="N19" s="1"/>
      <c r="O19" s="1"/>
      <c r="P19" s="1"/>
      <c r="Q19" s="1"/>
      <c r="R19" s="25"/>
      <c r="S19" s="25"/>
    </row>
    <row r="20" spans="1:19" ht="15" customHeight="1" x14ac:dyDescent="0.25">
      <c r="A20" s="40"/>
      <c r="B20" s="37" t="s">
        <v>42</v>
      </c>
      <c r="C20" s="42"/>
      <c r="D20" s="43"/>
      <c r="E20" s="43"/>
      <c r="F20" s="43"/>
      <c r="G20" s="33">
        <f>SUM(G19:G19)</f>
        <v>1.3313014324900942</v>
      </c>
      <c r="H20" s="33" t="s">
        <v>41</v>
      </c>
      <c r="I20" s="33">
        <v>4561.53</v>
      </c>
      <c r="J20" s="44">
        <f>G20*I20</f>
        <v>6072.7714233465394</v>
      </c>
      <c r="K20" s="36"/>
    </row>
    <row r="21" spans="1:19" x14ac:dyDescent="0.25">
      <c r="A21" s="40"/>
      <c r="B21" s="37" t="s">
        <v>40</v>
      </c>
      <c r="C21" s="42"/>
      <c r="D21" s="43"/>
      <c r="E21" s="43"/>
      <c r="F21" s="43"/>
      <c r="G21" s="43"/>
      <c r="H21" s="43"/>
      <c r="I21" s="43"/>
      <c r="J21" s="45">
        <f>0.13*G20*(15452.6/5)</f>
        <v>534.87378140810722</v>
      </c>
      <c r="K21" s="36"/>
    </row>
    <row r="22" spans="1:19" x14ac:dyDescent="0.25">
      <c r="A22" s="40"/>
      <c r="B22" s="37"/>
      <c r="C22" s="42"/>
      <c r="D22" s="43"/>
      <c r="E22" s="43"/>
      <c r="F22" s="43"/>
      <c r="G22" s="43"/>
      <c r="H22" s="43"/>
      <c r="I22" s="43"/>
      <c r="J22" s="45"/>
      <c r="K22" s="36"/>
    </row>
    <row r="23" spans="1:19" ht="75" x14ac:dyDescent="0.25">
      <c r="A23" s="18">
        <v>4</v>
      </c>
      <c r="B23" s="30" t="s">
        <v>44</v>
      </c>
      <c r="C23" s="19"/>
      <c r="D23" s="20"/>
      <c r="E23" s="21"/>
      <c r="F23" s="21"/>
      <c r="G23" s="23"/>
      <c r="H23" s="22"/>
      <c r="I23" s="23"/>
      <c r="J23" s="41"/>
      <c r="K23" s="21"/>
      <c r="M23" s="25"/>
      <c r="N23" s="1"/>
      <c r="O23" s="1"/>
      <c r="P23" s="1"/>
      <c r="Q23" s="1"/>
      <c r="R23" s="25"/>
      <c r="S23" s="25"/>
    </row>
    <row r="24" spans="1:19" ht="15" customHeight="1" x14ac:dyDescent="0.25">
      <c r="A24" s="18"/>
      <c r="B24" s="37" t="str">
        <f>B10</f>
        <v>-For wall</v>
      </c>
      <c r="C24" s="36">
        <f>C10</f>
        <v>1</v>
      </c>
      <c r="D24" s="38">
        <f>D10</f>
        <v>8.32</v>
      </c>
      <c r="E24" s="38">
        <f>E10</f>
        <v>1.0667479427003961</v>
      </c>
      <c r="F24" s="38">
        <v>2.5000000000000001E-2</v>
      </c>
      <c r="G24" s="39">
        <f>PRODUCT(C24:F24)</f>
        <v>0.22188357208168241</v>
      </c>
      <c r="H24" s="40"/>
      <c r="I24" s="40"/>
      <c r="J24" s="40"/>
      <c r="K24" s="21"/>
      <c r="M24" s="25"/>
      <c r="N24" s="1"/>
      <c r="O24" s="1"/>
      <c r="P24" s="1"/>
      <c r="Q24" s="1"/>
      <c r="R24" s="25"/>
      <c r="S24" s="25"/>
    </row>
    <row r="25" spans="1:19" ht="15" customHeight="1" x14ac:dyDescent="0.25">
      <c r="A25" s="18"/>
      <c r="B25" s="37"/>
      <c r="C25" s="36">
        <v>1</v>
      </c>
      <c r="D25" s="38">
        <f>D24</f>
        <v>8.32</v>
      </c>
      <c r="E25" s="38">
        <v>0.5</v>
      </c>
      <c r="F25" s="38">
        <v>0.05</v>
      </c>
      <c r="G25" s="39">
        <f>PRODUCT(C25:F25)</f>
        <v>0.20800000000000002</v>
      </c>
      <c r="H25" s="40"/>
      <c r="I25" s="40"/>
      <c r="J25" s="40"/>
      <c r="K25" s="21"/>
      <c r="M25" s="25"/>
      <c r="N25" s="1"/>
      <c r="O25" s="1"/>
      <c r="P25" s="1"/>
      <c r="Q25" s="1"/>
      <c r="R25" s="25"/>
      <c r="S25" s="25"/>
    </row>
    <row r="26" spans="1:19" ht="15" customHeight="1" x14ac:dyDescent="0.25">
      <c r="A26" s="40"/>
      <c r="B26" s="37" t="s">
        <v>42</v>
      </c>
      <c r="C26" s="42"/>
      <c r="D26" s="43"/>
      <c r="E26" s="43"/>
      <c r="F26" s="43"/>
      <c r="G26" s="33">
        <f>SUM(G24:G25)</f>
        <v>0.42988357208168243</v>
      </c>
      <c r="H26" s="33" t="s">
        <v>41</v>
      </c>
      <c r="I26" s="33">
        <v>10634.5</v>
      </c>
      <c r="J26" s="44">
        <f>G26*I26</f>
        <v>4571.5968473026514</v>
      </c>
      <c r="K26" s="36"/>
    </row>
    <row r="27" spans="1:19" ht="15" customHeight="1" x14ac:dyDescent="0.25">
      <c r="A27" s="40"/>
      <c r="B27" s="37" t="s">
        <v>40</v>
      </c>
      <c r="C27" s="42"/>
      <c r="D27" s="43"/>
      <c r="E27" s="43"/>
      <c r="F27" s="43"/>
      <c r="G27" s="43"/>
      <c r="H27" s="43"/>
      <c r="I27" s="43"/>
      <c r="J27" s="45">
        <f>0.13*G26*((114907.3+6135.3)/15)</f>
        <v>450.96328560447023</v>
      </c>
      <c r="K27" s="36"/>
    </row>
    <row r="28" spans="1:19" ht="15" customHeight="1" x14ac:dyDescent="0.25">
      <c r="A28" s="40"/>
      <c r="B28" s="37"/>
      <c r="C28" s="42"/>
      <c r="D28" s="43"/>
      <c r="E28" s="43"/>
      <c r="F28" s="43"/>
      <c r="G28" s="43"/>
      <c r="H28" s="43"/>
      <c r="I28" s="43"/>
      <c r="J28" s="45"/>
      <c r="K28" s="36"/>
    </row>
    <row r="29" spans="1:19" s="1" customFormat="1" ht="90" x14ac:dyDescent="0.25">
      <c r="A29" s="63">
        <v>5</v>
      </c>
      <c r="B29" s="30" t="s">
        <v>53</v>
      </c>
      <c r="C29" s="64"/>
      <c r="D29" s="39"/>
      <c r="E29" s="39"/>
      <c r="F29" s="39"/>
      <c r="G29" s="39"/>
      <c r="H29" s="39"/>
      <c r="I29" s="39"/>
      <c r="J29" s="45"/>
      <c r="K29" s="29"/>
    </row>
    <row r="30" spans="1:19" ht="15" customHeight="1" x14ac:dyDescent="0.25">
      <c r="A30" s="18"/>
      <c r="B30" s="37" t="s">
        <v>51</v>
      </c>
      <c r="C30" s="36">
        <v>1</v>
      </c>
      <c r="D30" s="38">
        <f>D10</f>
        <v>8.32</v>
      </c>
      <c r="E30" s="38">
        <f>((F30/2+0.5)/2)</f>
        <v>0.78337397135019804</v>
      </c>
      <c r="F30" s="38">
        <f>7/3.281</f>
        <v>2.1334958854007922</v>
      </c>
      <c r="G30" s="39">
        <f>PRODUCT(C30:F30)</f>
        <v>13.905425203119638</v>
      </c>
      <c r="H30" s="40"/>
      <c r="I30" s="40"/>
      <c r="J30" s="40"/>
      <c r="K30" s="21"/>
      <c r="M30" s="25"/>
      <c r="N30" s="1"/>
      <c r="O30" s="1"/>
      <c r="P30" s="1"/>
      <c r="Q30" s="1"/>
      <c r="R30" s="25"/>
      <c r="S30" s="25"/>
    </row>
    <row r="31" spans="1:19" ht="15" customHeight="1" x14ac:dyDescent="0.25">
      <c r="A31" s="40"/>
      <c r="B31" s="37" t="s">
        <v>42</v>
      </c>
      <c r="C31" s="42"/>
      <c r="D31" s="43"/>
      <c r="E31" s="43"/>
      <c r="F31" s="43"/>
      <c r="G31" s="33">
        <f>SUM(G30:G30)</f>
        <v>13.905425203119638</v>
      </c>
      <c r="H31" s="33" t="s">
        <v>41</v>
      </c>
      <c r="I31" s="33">
        <v>9709.43</v>
      </c>
      <c r="J31" s="44">
        <f>G31*I31</f>
        <v>135013.7526299259</v>
      </c>
      <c r="K31" s="36"/>
    </row>
    <row r="32" spans="1:19" ht="15" customHeight="1" x14ac:dyDescent="0.25">
      <c r="A32" s="40"/>
      <c r="B32" s="37" t="s">
        <v>40</v>
      </c>
      <c r="C32" s="42"/>
      <c r="D32" s="43"/>
      <c r="E32" s="43"/>
      <c r="F32" s="43"/>
      <c r="G32" s="43"/>
      <c r="H32" s="43"/>
      <c r="I32" s="43"/>
      <c r="J32" s="45">
        <f>0.13*G31*((27092.1)/5)</f>
        <v>9794.9064237813764</v>
      </c>
      <c r="K32" s="36"/>
    </row>
    <row r="33" spans="1:19" ht="15" customHeight="1" x14ac:dyDescent="0.25">
      <c r="A33" s="40"/>
      <c r="B33" s="37"/>
      <c r="C33" s="42"/>
      <c r="D33" s="43"/>
      <c r="E33" s="43"/>
      <c r="F33" s="43"/>
      <c r="G33" s="43"/>
      <c r="H33" s="43"/>
      <c r="I33" s="43"/>
      <c r="J33" s="45"/>
      <c r="K33" s="36"/>
    </row>
    <row r="34" spans="1:19" ht="60.6" customHeight="1" x14ac:dyDescent="0.25">
      <c r="A34" s="40">
        <v>6</v>
      </c>
      <c r="B34" s="65" t="s">
        <v>56</v>
      </c>
      <c r="C34" s="42"/>
      <c r="D34" s="43"/>
      <c r="E34" s="43"/>
      <c r="F34" s="43"/>
      <c r="G34" s="43"/>
      <c r="H34" s="43"/>
      <c r="I34" s="43"/>
      <c r="J34" s="45"/>
      <c r="K34" s="36"/>
    </row>
    <row r="35" spans="1:19" ht="15" customHeight="1" x14ac:dyDescent="0.25">
      <c r="A35" s="40"/>
      <c r="B35" s="37" t="s">
        <v>54</v>
      </c>
      <c r="C35" s="42">
        <v>1</v>
      </c>
      <c r="D35" s="43">
        <f>11.75*2/3.281</f>
        <v>7.1624504724169453</v>
      </c>
      <c r="E35" s="43">
        <v>3.7</v>
      </c>
      <c r="F35" s="43"/>
      <c r="G35" s="39">
        <f>PRODUCT(C35:F35)</f>
        <v>26.501066747942698</v>
      </c>
      <c r="H35" s="43"/>
      <c r="I35" s="43"/>
      <c r="J35" s="45"/>
      <c r="K35" s="36"/>
    </row>
    <row r="36" spans="1:19" ht="15" customHeight="1" x14ac:dyDescent="0.25">
      <c r="A36" s="40"/>
      <c r="B36" s="37"/>
      <c r="C36" s="42">
        <v>1</v>
      </c>
      <c r="D36" s="43">
        <f>20.75/3.281</f>
        <v>6.3242913745809206</v>
      </c>
      <c r="E36" s="43">
        <v>1.4</v>
      </c>
      <c r="F36" s="43"/>
      <c r="G36" s="39">
        <f>PRODUCT(C36:F36)</f>
        <v>8.8540079244132883</v>
      </c>
      <c r="H36" s="43"/>
      <c r="I36" s="43"/>
      <c r="J36" s="45"/>
      <c r="K36" s="36"/>
    </row>
    <row r="37" spans="1:19" ht="15" customHeight="1" x14ac:dyDescent="0.25">
      <c r="A37" s="40"/>
      <c r="B37" s="37" t="s">
        <v>42</v>
      </c>
      <c r="C37" s="42"/>
      <c r="D37" s="43"/>
      <c r="E37" s="43"/>
      <c r="F37" s="43"/>
      <c r="G37" s="33">
        <f>SUM(G35:G36)</f>
        <v>35.355074672355983</v>
      </c>
      <c r="H37" s="33" t="s">
        <v>55</v>
      </c>
      <c r="I37" s="33">
        <v>1737.28</v>
      </c>
      <c r="J37" s="44">
        <f>G37*I37</f>
        <v>61421.664126790602</v>
      </c>
      <c r="K37" s="36"/>
    </row>
    <row r="38" spans="1:19" ht="15" customHeight="1" x14ac:dyDescent="0.25">
      <c r="A38" s="40"/>
      <c r="B38" s="37" t="s">
        <v>40</v>
      </c>
      <c r="C38" s="42"/>
      <c r="D38" s="43"/>
      <c r="E38" s="43"/>
      <c r="F38" s="43"/>
      <c r="G38" s="43"/>
      <c r="H38" s="43"/>
      <c r="I38" s="43"/>
      <c r="J38" s="45">
        <f>0.13*G37*(6947.8/10)</f>
        <v>3193.3198415117336</v>
      </c>
      <c r="K38" s="36"/>
    </row>
    <row r="39" spans="1:19" ht="15" customHeight="1" x14ac:dyDescent="0.25">
      <c r="A39" s="40"/>
      <c r="B39" s="37"/>
      <c r="C39" s="42"/>
      <c r="D39" s="43"/>
      <c r="E39" s="43"/>
      <c r="F39" s="43"/>
      <c r="G39" s="43"/>
      <c r="H39" s="43"/>
      <c r="I39" s="43"/>
      <c r="J39" s="45"/>
      <c r="K39" s="36"/>
    </row>
    <row r="40" spans="1:19" ht="15" customHeight="1" x14ac:dyDescent="0.25">
      <c r="A40" s="18">
        <v>7</v>
      </c>
      <c r="B40" s="30" t="s">
        <v>30</v>
      </c>
      <c r="C40" s="19">
        <v>1</v>
      </c>
      <c r="D40" s="20"/>
      <c r="E40" s="21"/>
      <c r="F40" s="21"/>
      <c r="G40" s="34">
        <f t="shared" ref="G40" si="0">PRODUCT(C40:F40)</f>
        <v>1</v>
      </c>
      <c r="H40" s="22" t="s">
        <v>31</v>
      </c>
      <c r="I40" s="23">
        <v>500</v>
      </c>
      <c r="J40" s="34">
        <f>G40*I40</f>
        <v>500</v>
      </c>
      <c r="K40" s="21"/>
      <c r="M40" s="25"/>
    </row>
    <row r="41" spans="1:19" ht="15" customHeight="1" x14ac:dyDescent="0.25">
      <c r="A41" s="18"/>
      <c r="B41" s="24"/>
      <c r="C41" s="19"/>
      <c r="D41" s="20"/>
      <c r="E41" s="21"/>
      <c r="F41" s="21"/>
      <c r="G41" s="23"/>
      <c r="H41" s="22"/>
      <c r="I41" s="23"/>
      <c r="J41" s="41"/>
      <c r="K41" s="21"/>
      <c r="M41" s="25"/>
      <c r="N41" s="1"/>
      <c r="O41" s="1"/>
      <c r="P41" s="1"/>
      <c r="Q41" s="1"/>
      <c r="R41" s="25"/>
      <c r="S41" s="25"/>
    </row>
    <row r="42" spans="1:19" x14ac:dyDescent="0.25">
      <c r="A42" s="40"/>
      <c r="B42" s="46" t="s">
        <v>17</v>
      </c>
      <c r="C42" s="47"/>
      <c r="D42" s="38"/>
      <c r="E42" s="38"/>
      <c r="F42" s="38"/>
      <c r="G42" s="41"/>
      <c r="H42" s="41"/>
      <c r="I42" s="41"/>
      <c r="J42" s="41">
        <f>SUM(J10:J40)</f>
        <v>222204.20863519714</v>
      </c>
      <c r="K42" s="36"/>
    </row>
    <row r="43" spans="1:19" x14ac:dyDescent="0.25">
      <c r="A43" s="58"/>
      <c r="B43" s="61"/>
      <c r="C43" s="62"/>
      <c r="D43" s="59"/>
      <c r="E43" s="59"/>
      <c r="F43" s="59"/>
      <c r="G43" s="60"/>
      <c r="H43" s="60"/>
      <c r="I43" s="60"/>
      <c r="J43" s="60"/>
      <c r="K43" s="57"/>
    </row>
    <row r="44" spans="1:19" s="1" customFormat="1" x14ac:dyDescent="0.25">
      <c r="A44" s="50"/>
      <c r="B44" s="29" t="s">
        <v>59</v>
      </c>
      <c r="C44" s="87">
        <f>J42</f>
        <v>222204.20863519714</v>
      </c>
      <c r="D44" s="87"/>
      <c r="E44" s="39">
        <v>100</v>
      </c>
      <c r="F44" s="51"/>
      <c r="G44" s="52"/>
      <c r="H44" s="51"/>
      <c r="I44" s="53"/>
      <c r="J44" s="54"/>
      <c r="K44" s="55"/>
    </row>
    <row r="45" spans="1:19" x14ac:dyDescent="0.25">
      <c r="A45" s="56"/>
      <c r="B45" s="29" t="s">
        <v>32</v>
      </c>
      <c r="C45" s="88">
        <v>200000</v>
      </c>
      <c r="D45" s="88"/>
      <c r="E45" s="39"/>
      <c r="F45" s="49"/>
      <c r="G45" s="48"/>
      <c r="H45" s="48"/>
      <c r="I45" s="48"/>
      <c r="J45" s="48"/>
      <c r="K45" s="49"/>
    </row>
    <row r="46" spans="1:19" x14ac:dyDescent="0.25">
      <c r="A46" s="56"/>
      <c r="B46" s="29" t="s">
        <v>33</v>
      </c>
      <c r="C46" s="88">
        <f>C45-C48-C49</f>
        <v>190000</v>
      </c>
      <c r="D46" s="88"/>
      <c r="E46" s="39">
        <f>C46/C44*100</f>
        <v>85.506931289466138</v>
      </c>
      <c r="F46" s="49"/>
      <c r="G46" s="48"/>
      <c r="H46" s="48"/>
      <c r="I46" s="48"/>
      <c r="J46" s="48"/>
      <c r="K46" s="49"/>
    </row>
    <row r="47" spans="1:19" x14ac:dyDescent="0.25">
      <c r="A47" s="56"/>
      <c r="B47" s="29" t="s">
        <v>34</v>
      </c>
      <c r="C47" s="87">
        <f>C44-C46</f>
        <v>32204.208635197137</v>
      </c>
      <c r="D47" s="87"/>
      <c r="E47" s="39">
        <f>100-E46</f>
        <v>14.493068710533862</v>
      </c>
      <c r="F47" s="49"/>
      <c r="G47" s="48"/>
      <c r="H47" s="48"/>
      <c r="I47" s="48"/>
      <c r="J47" s="48"/>
      <c r="K47" s="49"/>
    </row>
    <row r="48" spans="1:19" x14ac:dyDescent="0.25">
      <c r="A48" s="56"/>
      <c r="B48" s="29" t="s">
        <v>35</v>
      </c>
      <c r="C48" s="87">
        <f>C45*0.03</f>
        <v>6000</v>
      </c>
      <c r="D48" s="87"/>
      <c r="E48" s="39">
        <v>3</v>
      </c>
      <c r="F48" s="49"/>
      <c r="G48" s="48"/>
      <c r="H48" s="48"/>
      <c r="I48" s="48"/>
      <c r="J48" s="48"/>
      <c r="K48" s="49"/>
    </row>
    <row r="49" spans="1:11" x14ac:dyDescent="0.25">
      <c r="A49" s="56"/>
      <c r="B49" s="29" t="s">
        <v>36</v>
      </c>
      <c r="C49" s="87">
        <f>C45*0.02</f>
        <v>4000</v>
      </c>
      <c r="D49" s="87"/>
      <c r="E49" s="39">
        <v>2</v>
      </c>
      <c r="F49" s="49"/>
      <c r="G49" s="48"/>
      <c r="H49" s="48"/>
      <c r="I49" s="48"/>
      <c r="J49" s="48"/>
      <c r="K49" s="49"/>
    </row>
    <row r="50" spans="1:11" s="35" customFormat="1" x14ac:dyDescent="0.25">
      <c r="A50" s="57"/>
      <c r="B50" s="57"/>
      <c r="C50" s="57"/>
      <c r="D50" s="57"/>
      <c r="E50" s="57"/>
      <c r="F50" s="57"/>
      <c r="G50" s="57"/>
      <c r="H50" s="57"/>
      <c r="I50" s="57"/>
      <c r="J50" s="57"/>
      <c r="K50" s="57"/>
    </row>
    <row r="51" spans="1:11" s="35" customFormat="1" x14ac:dyDescent="0.25"/>
    <row r="52" spans="1:11" s="35" customFormat="1" x14ac:dyDescent="0.25"/>
    <row r="53" spans="1:11" s="35" customFormat="1" x14ac:dyDescent="0.25"/>
    <row r="54" spans="1:11" s="35" customFormat="1" x14ac:dyDescent="0.25"/>
    <row r="55" spans="1:11" s="35" customFormat="1" x14ac:dyDescent="0.25"/>
    <row r="56" spans="1:11" s="35" customFormat="1" x14ac:dyDescent="0.25"/>
    <row r="57" spans="1:11" s="35" customFormat="1" x14ac:dyDescent="0.25"/>
    <row r="58" spans="1:11" s="35" customFormat="1" x14ac:dyDescent="0.25"/>
    <row r="59" spans="1:11" s="35" customFormat="1" x14ac:dyDescent="0.25"/>
    <row r="60" spans="1:11" s="35" customFormat="1" x14ac:dyDescent="0.25"/>
    <row r="61" spans="1:11" s="35" customFormat="1" x14ac:dyDescent="0.25"/>
    <row r="62" spans="1:11" s="35" customFormat="1" x14ac:dyDescent="0.25"/>
    <row r="63" spans="1:11" s="35" customFormat="1" x14ac:dyDescent="0.25"/>
    <row r="64" spans="1:11"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sheetData>
  <mergeCells count="15">
    <mergeCell ref="C48:D48"/>
    <mergeCell ref="C49:D49"/>
    <mergeCell ref="A7:F7"/>
    <mergeCell ref="H7:K7"/>
    <mergeCell ref="C44:D44"/>
    <mergeCell ref="C45:D45"/>
    <mergeCell ref="C46:D46"/>
    <mergeCell ref="C47:D47"/>
    <mergeCell ref="A1:K1"/>
    <mergeCell ref="A2:K2"/>
    <mergeCell ref="A3:K3"/>
    <mergeCell ref="A4:K4"/>
    <mergeCell ref="A5:K5"/>
    <mergeCell ref="A6:F6"/>
    <mergeCell ref="H6:K6"/>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200k</vt:lpstr>
      <vt:lpstr>WCR</vt:lpstr>
      <vt:lpstr>Valuated</vt:lpstr>
      <vt:lpstr>'200k'!Print_Area</vt:lpstr>
      <vt:lpstr>Valuated!Print_Area</vt:lpstr>
      <vt:lpstr>'200k'!Print_Titles</vt:lpstr>
      <vt:lpstr>Valuated!Print_Titles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2025-03-21T05:12:36Z</cp:lastPrinted>
  <dcterms:created xsi:type="dcterms:W3CDTF">2015-06-05T18:17:20Z</dcterms:created>
  <dcterms:modified xsi:type="dcterms:W3CDTF">2025-03-21T05:13:55Z</dcterms:modified>
</cp:coreProperties>
</file>