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ew folder\081-082\ofc\ofc\पशु शाखा इस्तिमेट\"/>
    </mc:Choice>
  </mc:AlternateContent>
  <bookViews>
    <workbookView xWindow="-120" yWindow="-120" windowWidth="20730" windowHeight="11160"/>
  </bookViews>
  <sheets>
    <sheet name="as per mistry" sheetId="19" r:id="rId1"/>
    <sheet name="Sheet1" sheetId="20" r:id="rId2"/>
  </sheets>
  <externalReferences>
    <externalReference r:id="rId3"/>
    <externalReference r:id="rId4"/>
    <externalReference r:id="rId5"/>
    <externalReference r:id="rId6"/>
    <externalReference r:id="rId7"/>
    <externalReference r:id="rId8"/>
  </externalReferences>
  <definedNames>
    <definedName name="_cgi24">'[1]update Rate'!$N$95</definedName>
    <definedName name="adopted_rate_aggregate_10_20_mm">[2]District_Rate!$L$6</definedName>
    <definedName name="adopted_rate_aggregate_10_mm">[2]District_Rate!$L$7</definedName>
    <definedName name="adopted_rate_aggregate_20_40_mm">[2]District_Rate!$L$9</definedName>
    <definedName name="adopted_rate_binding_wire">[2]District_Rate!$L$17</definedName>
    <definedName name="adopted_rate_cement">[2]District_Rate!$L$25</definedName>
    <definedName name="adopted_rate_HYSD_bar">[2]District_Rate!$L$73</definedName>
    <definedName name="adopted_rate_sand">[2]District_Rate!$L$111</definedName>
    <definedName name="adopted_rate_water">[2]District_Rate!$L$129</definedName>
    <definedName name="concrete_mixer">[2]Equipment_Rate!$J$10</definedName>
    <definedName name="description_1">[3]Abstract!$B$167</definedName>
    <definedName name="description_124">[4]Abstract!$B$18</definedName>
    <definedName name="description_2">[3]Abstract!$B$168</definedName>
    <definedName name="description_261">[5]Abstract!$B$33</definedName>
    <definedName name="description_262">[6]Abstract!$B$34</definedName>
    <definedName name="description_6">[3]Abstract!$B$172</definedName>
    <definedName name="description_784">[3]Abstract!$B$300</definedName>
    <definedName name="excavator">[2]Equipment_Rate!$J$19</definedName>
    <definedName name="generator">[2]Equipment_Rate!$J$20</definedName>
    <definedName name="_xlnm.Print_Area" localSheetId="0">'as per mistry'!$A$1:$K$33</definedName>
    <definedName name="_xlnm.Print_Titles" localSheetId="0">'as per mistry'!$1:$8</definedName>
    <definedName name="skilled">[2]District_Rate!$D$148</definedName>
    <definedName name="skilled_blacksmith">[2]District_Rate!$D$149</definedName>
    <definedName name="unskilled">[2]District_Rate!$D$156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9" l="1"/>
  <c r="E10" i="19" l="1"/>
  <c r="D10" i="19"/>
  <c r="F6" i="20"/>
  <c r="E20" i="19"/>
  <c r="D20" i="19"/>
  <c r="G20" i="19" s="1"/>
  <c r="E19" i="19"/>
  <c r="D19" i="19"/>
  <c r="D15" i="19" s="1"/>
  <c r="B19" i="19"/>
  <c r="G6" i="20" l="1"/>
  <c r="F9" i="20"/>
  <c r="G9" i="20" s="1"/>
  <c r="F8" i="20"/>
  <c r="G8" i="20" s="1"/>
  <c r="G7" i="20"/>
  <c r="G5" i="20"/>
  <c r="G4" i="20"/>
  <c r="A1" i="20"/>
  <c r="H9" i="20" l="1"/>
  <c r="H5" i="20"/>
  <c r="H10" i="20" l="1"/>
  <c r="I11" i="19" s="1"/>
  <c r="H11" i="20"/>
  <c r="H12" i="20" s="1"/>
  <c r="B12" i="20" s="1"/>
  <c r="D12" i="20" s="1"/>
  <c r="C33" i="19" l="1"/>
  <c r="C32" i="19"/>
  <c r="G24" i="19"/>
  <c r="J24" i="19" s="1"/>
  <c r="G19" i="19"/>
  <c r="G21" i="19" s="1"/>
  <c r="G15" i="19"/>
  <c r="G16" i="19" s="1"/>
  <c r="G10" i="19"/>
  <c r="G11" i="19" s="1"/>
  <c r="J16" i="19" l="1"/>
  <c r="J22" i="19"/>
  <c r="J21" i="19"/>
  <c r="J11" i="19"/>
  <c r="J26" i="19" s="1"/>
  <c r="C28" i="19" l="1"/>
  <c r="C31" i="19" s="1"/>
  <c r="E30" i="19" l="1"/>
  <c r="E31" i="19" s="1"/>
</calcChain>
</file>

<file path=xl/sharedStrings.xml><?xml version="1.0" encoding="utf-8"?>
<sst xmlns="http://schemas.openxmlformats.org/spreadsheetml/2006/main" count="72" uniqueCount="65">
  <si>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</si>
  <si>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</si>
  <si>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</si>
  <si>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</si>
  <si>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</si>
  <si>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</si>
  <si>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</si>
  <si>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</si>
  <si>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</si>
  <si>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</si>
  <si>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</si>
  <si>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</si>
  <si>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</si>
  <si>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</si>
  <si>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</si>
  <si>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</si>
  <si>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Grand Total</t>
  </si>
  <si>
    <t>Budget allocated</t>
  </si>
  <si>
    <t>Municipal payment</t>
  </si>
  <si>
    <t>User Contribution</t>
  </si>
  <si>
    <t xml:space="preserve">Contingencies </t>
  </si>
  <si>
    <t xml:space="preserve">Maintanince </t>
  </si>
  <si>
    <t>Total Estimated</t>
  </si>
  <si>
    <t>Location:- Shankharapur Municipality 9</t>
  </si>
  <si>
    <t xml:space="preserve">F.Y.: 2081/082     </t>
  </si>
  <si>
    <t>sub-total</t>
  </si>
  <si>
    <t>sqm</t>
  </si>
  <si>
    <t>Information board</t>
  </si>
  <si>
    <t>-VAT 13% for materials</t>
  </si>
  <si>
    <t xml:space="preserve">g/d k|sf/sf] Sn] / l;N6L df6f]df ;j} lsl;dsf] vGg] sfd </t>
  </si>
  <si>
    <t>cum</t>
  </si>
  <si>
    <t>no.</t>
  </si>
  <si>
    <t>F1</t>
  </si>
  <si>
    <t>b/ ljZn]if0fsf] nflu !) j=ld= lnOPsf]</t>
  </si>
  <si>
    <t>;|f]t ;fwg</t>
  </si>
  <si>
    <t>tx÷lsl;d</t>
  </si>
  <si>
    <t>kl/df0f</t>
  </si>
  <si>
    <t>PsfO{</t>
  </si>
  <si>
    <t>b/ k|lt PsfO{</t>
  </si>
  <si>
    <t>/sd</t>
  </si>
  <si>
    <t>k|To]s ;|f]t ;fwgsf] hDdf</t>
  </si>
  <si>
    <t>&gt;lds</t>
  </si>
  <si>
    <t>s_ l;kfn'</t>
  </si>
  <si>
    <t>hjfg</t>
  </si>
  <si>
    <t>v_ HofdL</t>
  </si>
  <si>
    <t>lgdf{0f ;fdu|L</t>
  </si>
  <si>
    <t>j=dL=</t>
  </si>
  <si>
    <t>* dL=dL= jf]N6 g6</t>
  </si>
  <si>
    <t>uf]6f</t>
  </si>
  <si>
    <t>h] x's</t>
  </si>
  <si>
    <t>lj6'ldg jfz/</t>
  </si>
  <si>
    <t>jf:tljs b//]6</t>
  </si>
  <si>
    <t>b/ k|lt j=dL=sf]</t>
  </si>
  <si>
    <t>!%Ü 7]s]bf/ cf]e/x]8</t>
  </si>
  <si>
    <t>?=</t>
  </si>
  <si>
    <t>k}=</t>
  </si>
  <si>
    <t>hDdf b/ /]6</t>
  </si>
  <si>
    <r>
      <t xml:space="preserve">gf]6 M !=)) j08n h:tf nDafO{{ &amp;@Ú–)Æ / rf}8fO{ @Ú–&amp;=%Æ dfg]sf] . -&amp;@Ú </t>
    </r>
    <r>
      <rPr>
        <sz val="10"/>
        <rFont val="Arial"/>
        <family val="2"/>
      </rPr>
      <t>x</t>
    </r>
    <r>
      <rPr>
        <sz val="10"/>
        <rFont val="Preeti"/>
      </rPr>
      <t xml:space="preserve"> @Ú–&amp;=%</t>
    </r>
    <r>
      <rPr>
        <sz val="10"/>
        <rFont val="Arial"/>
        <family val="2"/>
      </rPr>
      <t>=</t>
    </r>
    <r>
      <rPr>
        <sz val="10"/>
        <rFont val="Preeti"/>
      </rPr>
      <t>+ !&amp;=%^ j=dL=_</t>
    </r>
  </si>
  <si>
    <t xml:space="preserve">)=@$ dL=dL= afSnf] ;L=hL=cfO{= 5fgf 5fpg] sfd </t>
  </si>
  <si>
    <t>-for passage flooring</t>
  </si>
  <si>
    <t>Project:- फ्रेंश कृषि तथा पशुपालन</t>
  </si>
  <si>
    <t xml:space="preserve">Date: 2082/02/05  </t>
  </si>
  <si>
    <t>%) dL=dL= df]6f] x]eL 8o"6L OG6/nls+u s+lqm6Ans la5ofpg]] sfd</t>
  </si>
  <si>
    <t>dfn;fdfg pknAw u/L )=@^ dL=dL= afSnf] ;L=hL=cfO{= zL6 -h:tf kftfsf]_ 5fgf 5fpg] sfd k'/f .</t>
  </si>
  <si>
    <r>
      <t>CGI</t>
    </r>
    <r>
      <rPr>
        <sz val="13"/>
        <rFont val="Preeti"/>
      </rPr>
      <t xml:space="preserve"> </t>
    </r>
    <r>
      <rPr>
        <sz val="10"/>
        <rFont val="Preeti"/>
      </rPr>
      <t xml:space="preserve">kftf @* u]h </t>
    </r>
    <r>
      <rPr>
        <sz val="8"/>
        <rFont val="Arial"/>
        <family val="2"/>
      </rPr>
      <t>(0.26mm)</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</si>
</sst>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26">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11"/>
      <name val="Times New Roman"/>
      <family val="1"/>
    </font>
    <font>
      <sz val="11"/>
      <name val="Times New Roman"/>
      <family val="1"/>
    </font>
    <font>
      <sz val="11"/>
      <color theme="1"/>
      <name val="Times New Roman"/>
      <family val="1"/>
    </font>
    <font>
      <sz val="10"/>
      <name val="Arial"/>
      <family val="2"/>
    </font>
    <font>
      <sz val="14"/>
      <color theme="1"/>
      <name val="Times New Roman"/>
      <family val="1"/>
    </font>
    <font>
      <b/>
      <sz val="12"/>
      <name val="Preeti"/>
    </font>
    <font>
      <sz val="11"/>
      <name val="Calibri"/>
      <family val="2"/>
      <scheme val="minor"/>
    </font>
    <font>
      <sz val="10"/>
      <name val="FONTASY_ HIMALI_ TT"/>
      <family val="5"/>
    </font>
    <font>
      <b/>
      <sz val="13"/>
      <name val="Preeti"/>
    </font>
    <font>
      <sz val="12"/>
      <name val="Preeti"/>
    </font>
    <font>
      <sz val="11"/>
      <name val="Preeti"/>
    </font>
    <font>
      <sz val="10"/>
      <name val="Fontasy Himali"/>
      <family val="5"/>
    </font>
    <font>
      <sz val="9"/>
      <name val="FONTASY_ HIMALI_ TT"/>
      <family val="5"/>
    </font>
    <font>
      <sz val="12"/>
      <name val="Arial"/>
      <family val="2"/>
    </font>
    <font>
      <sz val="8"/>
      <name val="Arial"/>
      <family val="2"/>
    </font>
    <font>
      <sz val="13"/>
      <name val="Preeti"/>
    </font>
    <font>
      <sz val="10"/>
      <name val="Preeti"/>
    </font>
    <font>
      <sz val="9"/>
      <name val="Preeti"/>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8">
    <xf numFmtId="0" fontId="0" fillId="0" borderId="0"/>
    <xf numFmtId="43" fontId="1" fillId="0" borderId="0" applyFont="0" applyFill="0" applyBorder="0" applyAlignment="0" applyProtection="0"/>
    <xf numFmtId="0" fontId="11" fillId="0" borderId="0"/>
    <xf numFmtId="43" fontId="11" fillId="0" borderId="0" applyFont="0" applyFill="0" applyBorder="0" applyAlignment="0" applyProtection="0"/>
    <xf numFmtId="0" fontId="11" fillId="0" borderId="0"/>
    <xf numFmtId="0" fontId="11" fillId="0" borderId="0"/>
    <xf numFmtId="0" fontId="11" fillId="0" borderId="0"/>
    <xf numFmtId="0" fontId="11" fillId="0" borderId="0"/>
  </cellStyleXfs>
  <cellXfs count="93">
    <xf numFmtId="0" fontId="0" fillId="0" borderId="0" xfId="0"/>
    <xf numFmtId="0" fontId="0" fillId="0" borderId="0" xfId="0" applyAlignment="1">
      <alignment vertical="center"/>
    </xf>
    <xf numFmtId="43" fontId="7" fillId="0" borderId="0" xfId="1" applyFont="1"/>
    <xf numFmtId="0" fontId="7" fillId="0" borderId="1" xfId="0" applyFont="1" applyBorder="1" applyAlignment="1">
      <alignment horizontal="center"/>
    </xf>
    <xf numFmtId="0" fontId="0" fillId="0" borderId="1" xfId="0" applyBorder="1"/>
    <xf numFmtId="0" fontId="2" fillId="0" borderId="0" xfId="0" applyFont="1"/>
    <xf numFmtId="2" fontId="0" fillId="0" borderId="1" xfId="0" applyNumberFormat="1" applyBorder="1"/>
    <xf numFmtId="2" fontId="2" fillId="0" borderId="1" xfId="0" applyNumberFormat="1" applyFont="1" applyBorder="1"/>
    <xf numFmtId="164" fontId="0" fillId="0" borderId="1" xfId="0" applyNumberFormat="1" applyBorder="1"/>
    <xf numFmtId="0" fontId="2" fillId="0" borderId="1" xfId="0" applyFont="1" applyBorder="1"/>
    <xf numFmtId="2" fontId="0" fillId="0" borderId="1" xfId="0" applyNumberFormat="1" applyBorder="1" applyAlignment="1">
      <alignment vertical="center"/>
    </xf>
    <xf numFmtId="0" fontId="0" fillId="0" borderId="1" xfId="0" applyBorder="1" applyAlignment="1">
      <alignment vertical="center"/>
    </xf>
    <xf numFmtId="0" fontId="0" fillId="0" borderId="0" xfId="0" applyBorder="1" applyAlignment="1">
      <alignment vertical="center"/>
    </xf>
    <xf numFmtId="2" fontId="0" fillId="0" borderId="0" xfId="0" applyNumberFormat="1" applyBorder="1" applyAlignment="1">
      <alignment vertical="center"/>
    </xf>
    <xf numFmtId="0" fontId="2" fillId="0" borderId="0" xfId="0" applyFont="1" applyBorder="1" applyAlignment="1">
      <alignment horizontal="right" vertical="center"/>
    </xf>
    <xf numFmtId="43" fontId="2" fillId="0" borderId="0" xfId="1" applyFont="1" applyBorder="1" applyAlignment="1">
      <alignment vertical="center"/>
    </xf>
    <xf numFmtId="0" fontId="2" fillId="0" borderId="0" xfId="0" applyFont="1" applyBorder="1" applyAlignment="1">
      <alignment vertical="center"/>
    </xf>
    <xf numFmtId="0" fontId="7" fillId="0" borderId="1" xfId="0" applyFont="1" applyBorder="1" applyAlignment="1">
      <alignment horizontal="center" vertical="top" wrapText="1"/>
    </xf>
    <xf numFmtId="43" fontId="7" fillId="0" borderId="1" xfId="1" applyFont="1" applyBorder="1" applyAlignment="1">
      <alignment horizontal="center"/>
    </xf>
    <xf numFmtId="0" fontId="7" fillId="0" borderId="1" xfId="0" applyFont="1" applyBorder="1" applyAlignment="1">
      <alignment horizontal="center" wrapText="1"/>
    </xf>
    <xf numFmtId="0" fontId="2" fillId="0" borderId="1" xfId="0" applyFont="1" applyBorder="1" applyAlignment="1">
      <alignment horizontal="right" wrapText="1"/>
    </xf>
    <xf numFmtId="1" fontId="8" fillId="0" borderId="1" xfId="0" applyNumberFormat="1" applyFont="1" applyFill="1" applyBorder="1" applyAlignment="1">
      <alignment vertical="center"/>
    </xf>
    <xf numFmtId="164" fontId="9" fillId="0" borderId="1" xfId="0" applyNumberFormat="1" applyFont="1" applyFill="1" applyBorder="1" applyAlignment="1">
      <alignment vertical="center"/>
    </xf>
    <xf numFmtId="2" fontId="9" fillId="0" borderId="1" xfId="1" applyNumberFormat="1" applyFont="1" applyFill="1" applyBorder="1" applyAlignment="1">
      <alignment vertical="center"/>
    </xf>
    <xf numFmtId="2" fontId="9" fillId="0" borderId="1" xfId="0" applyNumberFormat="1" applyFont="1" applyFill="1" applyBorder="1" applyAlignment="1">
      <alignment vertical="center"/>
    </xf>
    <xf numFmtId="2" fontId="8" fillId="0" borderId="1" xfId="0" applyNumberFormat="1" applyFont="1" applyFill="1" applyBorder="1" applyAlignment="1">
      <alignment vertical="center"/>
    </xf>
    <xf numFmtId="2" fontId="8" fillId="0" borderId="1" xfId="1" applyNumberFormat="1" applyFont="1" applyFill="1" applyBorder="1" applyAlignment="1">
      <alignment vertical="center"/>
    </xf>
    <xf numFmtId="2" fontId="2" fillId="0" borderId="1" xfId="0" applyNumberFormat="1" applyFont="1" applyBorder="1" applyAlignment="1">
      <alignment vertical="center"/>
    </xf>
    <xf numFmtId="0" fontId="0" fillId="0" borderId="0" xfId="0" applyBorder="1"/>
    <xf numFmtId="0" fontId="0" fillId="0" borderId="0" xfId="0" applyBorder="1" applyAlignment="1"/>
    <xf numFmtId="2" fontId="0" fillId="0" borderId="0" xfId="0" applyNumberFormat="1"/>
    <xf numFmtId="2" fontId="0" fillId="0" borderId="0" xfId="0" applyNumberFormat="1" applyFill="1" applyBorder="1"/>
    <xf numFmtId="2" fontId="0" fillId="0" borderId="1" xfId="0" applyNumberFormat="1" applyFont="1" applyBorder="1"/>
    <xf numFmtId="2" fontId="14" fillId="0" borderId="1" xfId="0" applyNumberFormat="1" applyFont="1" applyBorder="1" applyAlignment="1">
      <alignment vertical="center"/>
    </xf>
    <xf numFmtId="0" fontId="13" fillId="2" borderId="1" xfId="0" applyFont="1" applyFill="1" applyBorder="1" applyAlignment="1">
      <alignment vertical="center" wrapText="1"/>
    </xf>
    <xf numFmtId="0" fontId="2" fillId="0" borderId="1" xfId="0" applyFont="1" applyBorder="1" applyAlignment="1">
      <alignment vertical="center"/>
    </xf>
    <xf numFmtId="0" fontId="10" fillId="0" borderId="1" xfId="0" quotePrefix="1" applyFont="1" applyBorder="1" applyAlignment="1">
      <alignment horizontal="right" vertical="center" wrapText="1"/>
    </xf>
    <xf numFmtId="164" fontId="0" fillId="0" borderId="1" xfId="0" applyNumberFormat="1" applyBorder="1" applyAlignment="1">
      <alignment vertical="center"/>
    </xf>
    <xf numFmtId="0" fontId="3" fillId="0" borderId="1" xfId="0" quotePrefix="1" applyFont="1" applyBorder="1" applyAlignment="1">
      <alignment vertical="center" wrapText="1"/>
    </xf>
    <xf numFmtId="1" fontId="15" fillId="2" borderId="1" xfId="0" applyNumberFormat="1" applyFont="1" applyFill="1" applyBorder="1" applyAlignment="1">
      <alignment horizontal="center"/>
    </xf>
    <xf numFmtId="0" fontId="17" fillId="0" borderId="0" xfId="0" applyFont="1"/>
    <xf numFmtId="0" fontId="11" fillId="0" borderId="5" xfId="0" applyFont="1" applyBorder="1" applyAlignment="1">
      <alignment horizontal="center"/>
    </xf>
    <xf numFmtId="0" fontId="17" fillId="0" borderId="1" xfId="0" applyFont="1" applyBorder="1" applyAlignment="1">
      <alignment horizontal="center" vertical="center" wrapText="1"/>
    </xf>
    <xf numFmtId="0" fontId="17" fillId="0" borderId="8" xfId="0" applyFont="1" applyBorder="1" applyAlignment="1">
      <alignment horizontal="center" vertical="center" wrapText="1"/>
    </xf>
    <xf numFmtId="2" fontId="19" fillId="0" borderId="8" xfId="0" applyNumberFormat="1" applyFont="1" applyBorder="1" applyAlignment="1">
      <alignment horizontal="center"/>
    </xf>
    <xf numFmtId="0" fontId="17" fillId="0" borderId="8" xfId="0" applyFont="1" applyBorder="1" applyAlignment="1">
      <alignment horizontal="center"/>
    </xf>
    <xf numFmtId="2" fontId="20" fillId="0" borderId="8" xfId="0" applyNumberFormat="1" applyFont="1" applyBorder="1" applyAlignment="1">
      <alignment horizontal="center" vertical="center" wrapText="1"/>
    </xf>
    <xf numFmtId="2" fontId="15" fillId="0" borderId="8" xfId="0" applyNumberFormat="1" applyFont="1" applyBorder="1" applyAlignment="1">
      <alignment horizontal="center" vertical="center"/>
    </xf>
    <xf numFmtId="0" fontId="17" fillId="0" borderId="5" xfId="0" applyFont="1" applyBorder="1" applyAlignment="1">
      <alignment horizontal="center"/>
    </xf>
    <xf numFmtId="0" fontId="19" fillId="0" borderId="5" xfId="0" quotePrefix="1" applyFont="1" applyBorder="1" applyAlignment="1">
      <alignment horizontal="center"/>
    </xf>
    <xf numFmtId="2" fontId="20" fillId="0" borderId="5" xfId="0" applyNumberFormat="1" applyFont="1" applyBorder="1" applyAlignment="1">
      <alignment horizontal="center"/>
    </xf>
    <xf numFmtId="2" fontId="20" fillId="0" borderId="5" xfId="0" applyNumberFormat="1" applyFont="1" applyBorder="1" applyAlignment="1">
      <alignment horizontal="center" vertical="center"/>
    </xf>
    <xf numFmtId="0" fontId="22" fillId="0" borderId="9" xfId="0" applyFont="1" applyBorder="1" applyAlignment="1">
      <alignment horizontal="center" vertical="top" wrapText="1"/>
    </xf>
    <xf numFmtId="2" fontId="19" fillId="0" borderId="9" xfId="0" applyNumberFormat="1" applyFont="1" applyBorder="1" applyAlignment="1">
      <alignment horizontal="center"/>
    </xf>
    <xf numFmtId="0" fontId="17" fillId="0" borderId="9" xfId="0" applyFont="1" applyBorder="1" applyAlignment="1">
      <alignment horizontal="center"/>
    </xf>
    <xf numFmtId="2" fontId="20" fillId="0" borderId="9" xfId="0" applyNumberFormat="1" applyFont="1" applyBorder="1" applyAlignment="1">
      <alignment horizontal="center"/>
    </xf>
    <xf numFmtId="2" fontId="20" fillId="0" borderId="9" xfId="0" applyNumberFormat="1" applyFont="1" applyBorder="1" applyAlignment="1">
      <alignment horizontal="center" vertical="center"/>
    </xf>
    <xf numFmtId="0" fontId="25" fillId="0" borderId="9" xfId="0" applyFont="1" applyBorder="1"/>
    <xf numFmtId="0" fontId="17" fillId="0" borderId="0" xfId="0" applyFont="1" applyFill="1"/>
    <xf numFmtId="0" fontId="17" fillId="0" borderId="5" xfId="0" applyFont="1" applyFill="1" applyBorder="1" applyAlignment="1">
      <alignment horizontal="center"/>
    </xf>
    <xf numFmtId="2" fontId="19" fillId="0" borderId="5" xfId="0" applyNumberFormat="1" applyFont="1" applyFill="1" applyBorder="1" applyAlignment="1">
      <alignment horizontal="center"/>
    </xf>
    <xf numFmtId="2" fontId="20" fillId="0" borderId="5" xfId="0" applyNumberFormat="1" applyFont="1" applyFill="1" applyBorder="1" applyAlignment="1">
      <alignment horizontal="center"/>
    </xf>
    <xf numFmtId="2" fontId="20" fillId="0" borderId="5" xfId="0" applyNumberFormat="1" applyFont="1" applyFill="1" applyBorder="1" applyAlignment="1">
      <alignment horizontal="center" vertical="center"/>
    </xf>
    <xf numFmtId="0" fontId="23" fillId="0" borderId="0" xfId="0" applyFont="1"/>
    <xf numFmtId="0" fontId="17" fillId="0" borderId="0" xfId="0" applyFont="1" applyAlignment="1">
      <alignment horizontal="center"/>
    </xf>
    <xf numFmtId="2" fontId="15" fillId="0" borderId="1" xfId="0" applyNumberFormat="1" applyFont="1" applyBorder="1" applyAlignment="1">
      <alignment horizontal="center"/>
    </xf>
    <xf numFmtId="0" fontId="17" fillId="0" borderId="0" xfId="0" applyFont="1" applyAlignment="1">
      <alignment horizontal="right"/>
    </xf>
    <xf numFmtId="2" fontId="20" fillId="0" borderId="7" xfId="0" applyNumberFormat="1" applyFont="1" applyBorder="1" applyAlignment="1">
      <alignment horizontal="center"/>
    </xf>
    <xf numFmtId="2" fontId="20" fillId="0" borderId="1" xfId="0" applyNumberFormat="1" applyFont="1" applyBorder="1" applyAlignment="1">
      <alignment horizontal="center"/>
    </xf>
    <xf numFmtId="0" fontId="20" fillId="0" borderId="0" xfId="0" applyFont="1" applyAlignment="1">
      <alignment horizontal="center"/>
    </xf>
    <xf numFmtId="0" fontId="24" fillId="0" borderId="0" xfId="0" applyFont="1"/>
    <xf numFmtId="0" fontId="13" fillId="2" borderId="1" xfId="0" applyFont="1" applyFill="1" applyBorder="1" applyAlignment="1">
      <alignment wrapText="1"/>
    </xf>
    <xf numFmtId="0" fontId="12" fillId="0" borderId="0" xfId="0" applyFont="1" applyAlignment="1"/>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2" fontId="0" fillId="0" borderId="2" xfId="0" applyNumberFormat="1" applyBorder="1" applyAlignment="1">
      <alignment horizontal="center" vertical="center"/>
    </xf>
    <xf numFmtId="2" fontId="0" fillId="0" borderId="3" xfId="0" applyNumberFormat="1" applyBorder="1" applyAlignment="1">
      <alignment horizontal="center" vertical="center"/>
    </xf>
    <xf numFmtId="0" fontId="6" fillId="0" borderId="0" xfId="0" applyFont="1"/>
    <xf numFmtId="2" fontId="0" fillId="0" borderId="2" xfId="1" applyNumberFormat="1" applyFont="1" applyBorder="1" applyAlignment="1">
      <alignment horizontal="center" vertical="center"/>
    </xf>
    <xf numFmtId="2" fontId="0" fillId="0" borderId="3" xfId="1" applyNumberFormat="1" applyFont="1" applyBorder="1" applyAlignment="1">
      <alignment horizontal="center" vertical="center"/>
    </xf>
    <xf numFmtId="2" fontId="0" fillId="0" borderId="1" xfId="0" applyNumberFormat="1" applyBorder="1" applyAlignment="1">
      <alignment horizontal="center" vertical="center"/>
    </xf>
    <xf numFmtId="0" fontId="16" fillId="0" borderId="4" xfId="0" applyFont="1" applyBorder="1" applyAlignment="1">
      <alignment horizontal="center"/>
    </xf>
    <xf numFmtId="0" fontId="16" fillId="0" borderId="0" xfId="0" applyFont="1" applyAlignment="1">
      <alignment horizontal="center"/>
    </xf>
    <xf numFmtId="0" fontId="18" fillId="0" borderId="6" xfId="0" applyFont="1" applyBorder="1" applyAlignment="1">
      <alignment horizontal="center"/>
    </xf>
    <xf numFmtId="0" fontId="18" fillId="0" borderId="7" xfId="0" applyFont="1" applyBorder="1" applyAlignment="1">
      <alignment horizontal="center"/>
    </xf>
    <xf numFmtId="0" fontId="17" fillId="0" borderId="8" xfId="0" applyFont="1" applyBorder="1" applyAlignment="1">
      <alignment horizontal="center" vertical="center" wrapText="1"/>
    </xf>
    <xf numFmtId="0" fontId="21" fillId="0" borderId="5" xfId="0" applyFont="1" applyBorder="1" applyAlignment="1">
      <alignment horizontal="center" vertical="center"/>
    </xf>
    <xf numFmtId="0" fontId="17" fillId="0" borderId="8" xfId="0" applyFont="1"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xf>
  </cellXfs>
  <cellStyles count="8">
    <cellStyle name="Comma" xfId="1" builtinId="3"/>
    <cellStyle name="Comma 2 4" xfId="3"/>
    <cellStyle name="Normal" xfId="0" builtinId="0"/>
    <cellStyle name="Normal 2" xfId="4"/>
    <cellStyle name="Normal 2 2" xfId="6"/>
    <cellStyle name="Normal 2 2 2" xfId="2"/>
    <cellStyle name="Normal 2 3" xfId="5"/>
    <cellStyle name="Normal 2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haredStrings" Target="sharedStrings.xml"/><Relationship Id="rId5" Type="http://schemas.openxmlformats.org/officeDocument/2006/relationships/externalLink" Target="externalLinks/externalLink3.xml"/><Relationship Id="rId10" Type="http://schemas.openxmlformats.org/officeDocument/2006/relationships/styles" Target="styles.xml"/><Relationship Id="rId4" Type="http://schemas.openxmlformats.org/officeDocument/2006/relationships/externalLink" Target="externalLinks/externalLink2.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171344</xdr:colOff>
      <xdr:row>10</xdr:row>
      <xdr:rowOff>76307</xdr:rowOff>
    </xdr:from>
    <xdr:to>
      <xdr:col>2</xdr:col>
      <xdr:colOff>481602</xdr:colOff>
      <xdr:row>11</xdr:row>
      <xdr:rowOff>107023</xdr:rowOff>
    </xdr:to>
    <xdr:sp macro="" textlink="">
      <xdr:nvSpPr>
        <xdr:cNvPr id="4" name="Text Box 218"/>
        <xdr:cNvSpPr txBox="1">
          <a:spLocks noChangeArrowheads="1"/>
        </xdr:cNvSpPr>
      </xdr:nvSpPr>
      <xdr:spPr bwMode="auto">
        <a:xfrm>
          <a:off x="1523894" y="254355707"/>
          <a:ext cx="310258" cy="278366"/>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000000"/>
              </a:solidFill>
              <a:latin typeface="Arial"/>
              <a:cs typeface="Arial"/>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New%20folder/081-082/ofc/ofc/Rate%20analysis/for-all-Civil-rate-analysis-81-82-shankharapur-Municipality.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ard%20office%20aayojana%202/For-all-Road-rate-analysis-80-81-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080-081\ward%20office%20aayojana\For-all-Road-rate-analysis-80-81-shankharapur.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079-080\Road-rate-analysis-079-80-shankharapur-as-per-dor-norms-nnn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081-082/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ic"/>
      <sheetName val="Dist Rate"/>
      <sheetName val="Material rate"/>
      <sheetName val="update Rate"/>
      <sheetName val="Plant and Machinary"/>
      <sheetName val="Sheet2"/>
      <sheetName val="Table of Content 2"/>
      <sheetName val="Update Descrip"/>
      <sheetName val="Sheet3"/>
      <sheetName val="Table of Content 1"/>
      <sheetName val="Sheet1"/>
      <sheetName val="rate anal ciaa"/>
      <sheetName val="inland revenue"/>
    </sheetNames>
    <sheetDataSet>
      <sheetData sheetId="0"/>
      <sheetData sheetId="1"/>
      <sheetData sheetId="2"/>
      <sheetData sheetId="3">
        <row r="95">
          <cell r="N95">
            <v>584.80941704035877</v>
          </cell>
        </row>
        <row r="131">
          <cell r="N131">
            <v>13.928571428571429</v>
          </cell>
        </row>
        <row r="132">
          <cell r="N132">
            <v>3</v>
          </cell>
        </row>
      </sheetData>
      <sheetData sheetId="4"/>
      <sheetData sheetId="5"/>
      <sheetData sheetId="6"/>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sheetData sheetId="2"/>
      <sheetData sheetId="3">
        <row r="6">
          <cell r="L6">
            <v>3598.56</v>
          </cell>
        </row>
        <row r="7">
          <cell r="L7">
            <v>3104.6400000000003</v>
          </cell>
        </row>
        <row r="9">
          <cell r="L9">
            <v>3457.44</v>
          </cell>
        </row>
        <row r="17">
          <cell r="L17">
            <v>106</v>
          </cell>
        </row>
        <row r="25">
          <cell r="L25">
            <v>14231</v>
          </cell>
        </row>
        <row r="73">
          <cell r="L73">
            <v>99000</v>
          </cell>
        </row>
        <row r="111">
          <cell r="L111">
            <v>2504.88</v>
          </cell>
        </row>
        <row r="129">
          <cell r="L129">
            <v>310</v>
          </cell>
        </row>
        <row r="148">
          <cell r="D148">
            <v>1200</v>
          </cell>
        </row>
        <row r="149">
          <cell r="D149">
            <v>1200</v>
          </cell>
        </row>
        <row r="156">
          <cell r="D156">
            <v>900</v>
          </cell>
        </row>
      </sheetData>
      <sheetData sheetId="4">
        <row r="10">
          <cell r="J10">
            <v>293</v>
          </cell>
        </row>
        <row r="19">
          <cell r="J19">
            <v>3071</v>
          </cell>
        </row>
        <row r="20">
          <cell r="J20">
            <v>841</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7">
          <cell r="B167" t="str">
            <v>Providing and laying of Plain Cement Concrete M 10 ( or 1:3:6 for nominal mix) in Foundation complete as per Drawing and Technical Specifications.</v>
          </cell>
        </row>
        <row r="168">
          <cell r="B168" t="str">
            <v>Providing and laying of Plain Cement Concrete M 10 ( or 1:3:6 for nominal mix) in Foundation complete as per Drawing and Technical Specifications., Manual Mixing</v>
          </cell>
        </row>
        <row r="172">
          <cell r="B172" t="str">
            <v>Providing and laying of Plain/Reinforced Cement Concrete in Foundation complete as per Drawing and Technical Specifications., RCC Grade M 20</v>
          </cell>
        </row>
        <row r="300">
          <cell r="B300" t="str">
            <v>Random Rubble Masonry, Providing and laying of Stone Masonry Work in Cement Mortar 1:6 in Foundation complete as per Drawing and Technical Specifications., Using Concrete Mixer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18">
          <cell r="B18" t="str">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Brick / Tile work, In cement mortar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
  <sheetViews>
    <sheetView tabSelected="1" topLeftCell="A13" zoomScaleNormal="100" zoomScaleSheetLayoutView="80" workbookViewId="0">
      <selection activeCell="J13" sqref="J13"/>
    </sheetView>
  </sheetViews>
  <sheetFormatPr defaultRowHeight="15"/>
  <cols>
    <col min="1" max="1" width="5.140625" style="5" bestFit="1" customWidth="1"/>
    <col min="2" max="2" width="30.140625" customWidth="1"/>
    <col min="3" max="3" width="5.5703125" bestFit="1" customWidth="1"/>
    <col min="4" max="4" width="6.7109375" customWidth="1"/>
    <col min="5" max="5" width="7.85546875" customWidth="1"/>
    <col min="6" max="6" width="7.140625" customWidth="1"/>
    <col min="7" max="7" width="9.28515625" style="5" customWidth="1"/>
    <col min="8" max="8" width="6.28515625" style="5" bestFit="1" customWidth="1"/>
    <col min="9" max="9" width="9.28515625" style="5" bestFit="1" customWidth="1"/>
    <col min="10" max="10" width="10.5703125" style="5" bestFit="1" customWidth="1"/>
    <col min="11" max="11" width="9.85546875" bestFit="1" customWidth="1"/>
    <col min="14" max="14" width="10.5703125" bestFit="1" customWidth="1"/>
    <col min="15" max="15" width="16.42578125" bestFit="1" customWidth="1"/>
    <col min="16" max="16" width="12.140625" customWidth="1"/>
    <col min="17" max="17" width="14.42578125" customWidth="1"/>
  </cols>
  <sheetData>
    <row r="1" spans="1:13" s="1" customFormat="1">
      <c r="A1" s="74" t="s">
        <v>0</v>
      </c>
      <c r="B1" s="74"/>
      <c r="C1" s="74"/>
      <c r="D1" s="74"/>
      <c r="E1" s="74"/>
      <c r="F1" s="74"/>
      <c r="G1" s="74"/>
      <c r="H1" s="74"/>
      <c r="I1" s="74"/>
      <c r="J1" s="74"/>
      <c r="K1" s="74"/>
    </row>
    <row r="2" spans="1:13" s="1" customFormat="1" ht="22.5">
      <c r="A2" s="75" t="s">
        <v>1</v>
      </c>
      <c r="B2" s="75"/>
      <c r="C2" s="75"/>
      <c r="D2" s="75"/>
      <c r="E2" s="75"/>
      <c r="F2" s="75"/>
      <c r="G2" s="75"/>
      <c r="H2" s="75"/>
      <c r="I2" s="75"/>
      <c r="J2" s="75"/>
      <c r="K2" s="75"/>
    </row>
    <row r="3" spans="1:13" s="1" customFormat="1">
      <c r="A3" s="76" t="s">
        <v>2</v>
      </c>
      <c r="B3" s="76"/>
      <c r="C3" s="76"/>
      <c r="D3" s="76"/>
      <c r="E3" s="76"/>
      <c r="F3" s="76"/>
      <c r="G3" s="76"/>
      <c r="H3" s="76"/>
      <c r="I3" s="76"/>
      <c r="J3" s="76"/>
      <c r="K3" s="76"/>
    </row>
    <row r="4" spans="1:13" s="1" customFormat="1">
      <c r="A4" s="76" t="s">
        <v>3</v>
      </c>
      <c r="B4" s="76"/>
      <c r="C4" s="76"/>
      <c r="D4" s="76"/>
      <c r="E4" s="76"/>
      <c r="F4" s="76"/>
      <c r="G4" s="76"/>
      <c r="H4" s="76"/>
      <c r="I4" s="76"/>
      <c r="J4" s="76"/>
      <c r="K4" s="76"/>
    </row>
    <row r="5" spans="1:13" ht="18.75">
      <c r="A5" s="77" t="s">
        <v>4</v>
      </c>
      <c r="B5" s="77"/>
      <c r="C5" s="77"/>
      <c r="D5" s="77"/>
      <c r="E5" s="77"/>
      <c r="F5" s="77"/>
      <c r="G5" s="77"/>
      <c r="H5" s="77"/>
      <c r="I5" s="77"/>
      <c r="J5" s="77"/>
      <c r="K5" s="77"/>
    </row>
    <row r="6" spans="1:13" ht="18.75">
      <c r="A6" s="72" t="s">
        <v>60</v>
      </c>
      <c r="B6" s="72"/>
      <c r="C6" s="72"/>
      <c r="D6" s="72"/>
      <c r="E6" s="72"/>
      <c r="F6" s="72"/>
      <c r="G6" s="72"/>
      <c r="H6" s="73" t="s">
        <v>24</v>
      </c>
      <c r="I6" s="73"/>
      <c r="J6" s="73"/>
      <c r="K6" s="73"/>
    </row>
    <row r="7" spans="1:13" ht="15.75">
      <c r="A7" s="80" t="s">
        <v>23</v>
      </c>
      <c r="B7" s="80"/>
      <c r="C7" s="80"/>
      <c r="D7" s="80"/>
      <c r="E7" s="80"/>
      <c r="F7" s="80"/>
      <c r="G7" s="2"/>
      <c r="H7" s="73" t="s">
        <v>61</v>
      </c>
      <c r="I7" s="73"/>
      <c r="J7" s="73"/>
      <c r="K7" s="73"/>
    </row>
    <row r="8" spans="1:13" ht="15" customHeight="1">
      <c r="A8" s="3" t="s">
        <v>5</v>
      </c>
      <c r="B8" s="17" t="s">
        <v>6</v>
      </c>
      <c r="C8" s="3" t="s">
        <v>7</v>
      </c>
      <c r="D8" s="18" t="s">
        <v>8</v>
      </c>
      <c r="E8" s="18" t="s">
        <v>9</v>
      </c>
      <c r="F8" s="18" t="s">
        <v>10</v>
      </c>
      <c r="G8" s="18" t="s">
        <v>11</v>
      </c>
      <c r="H8" s="3" t="s">
        <v>12</v>
      </c>
      <c r="I8" s="18" t="s">
        <v>13</v>
      </c>
      <c r="J8" s="18" t="s">
        <v>14</v>
      </c>
      <c r="K8" s="19" t="s">
        <v>15</v>
      </c>
    </row>
    <row r="9" spans="1:13" s="1" customFormat="1" ht="30">
      <c r="A9" s="35">
        <v>1</v>
      </c>
      <c r="B9" s="71" t="s">
        <v>58</v>
      </c>
      <c r="C9" s="37"/>
      <c r="D9" s="10"/>
      <c r="E9" s="10"/>
      <c r="F9" s="10"/>
      <c r="G9" s="33"/>
      <c r="H9" s="27"/>
      <c r="I9" s="27"/>
      <c r="J9" s="27"/>
      <c r="K9" s="11"/>
      <c r="M9" s="12"/>
    </row>
    <row r="10" spans="1:13" s="1" customFormat="1">
      <c r="A10" s="35"/>
      <c r="B10" s="36"/>
      <c r="C10" s="37">
        <v>1</v>
      </c>
      <c r="D10" s="23">
        <f>5.63+6.09</f>
        <v>11.719999999999999</v>
      </c>
      <c r="E10" s="10">
        <f>10/3.281</f>
        <v>3.047851264858275</v>
      </c>
      <c r="F10" s="10"/>
      <c r="G10" s="33">
        <f>PRODUCT(C10:F10)</f>
        <v>35.720816824138979</v>
      </c>
      <c r="H10" s="27"/>
      <c r="I10" s="27"/>
      <c r="J10" s="27"/>
      <c r="K10" s="11"/>
      <c r="M10" s="12"/>
    </row>
    <row r="11" spans="1:13" s="1" customFormat="1">
      <c r="A11" s="21"/>
      <c r="B11" s="36" t="s">
        <v>25</v>
      </c>
      <c r="C11" s="22"/>
      <c r="D11" s="23"/>
      <c r="E11" s="24"/>
      <c r="F11" s="24"/>
      <c r="G11" s="27">
        <f>SUM(G10:G10)</f>
        <v>35.720816824138979</v>
      </c>
      <c r="H11" s="25" t="s">
        <v>26</v>
      </c>
      <c r="I11" s="26">
        <f>Sheet1!H10/10</f>
        <v>249.75</v>
      </c>
      <c r="J11" s="27">
        <f>G11*I11</f>
        <v>8921.2740018287095</v>
      </c>
      <c r="K11" s="24"/>
    </row>
    <row r="12" spans="1:13" s="1" customFormat="1">
      <c r="A12" s="21"/>
      <c r="B12" s="36" t="s">
        <v>28</v>
      </c>
      <c r="C12" s="22"/>
      <c r="D12" s="23"/>
      <c r="E12" s="24"/>
      <c r="F12" s="24"/>
      <c r="G12" s="27"/>
      <c r="H12" s="25"/>
      <c r="I12" s="26"/>
      <c r="J12" s="27">
        <f>0*0.13*G11*5298.54/10</f>
        <v>0</v>
      </c>
      <c r="K12" s="24"/>
    </row>
    <row r="13" spans="1:13" s="1" customFormat="1">
      <c r="A13" s="21"/>
      <c r="B13" s="36"/>
      <c r="C13" s="22"/>
      <c r="D13" s="23"/>
      <c r="E13" s="24"/>
      <c r="F13" s="24"/>
      <c r="G13" s="27"/>
      <c r="H13" s="25"/>
      <c r="I13" s="26"/>
      <c r="J13" s="27"/>
      <c r="K13" s="24"/>
    </row>
    <row r="14" spans="1:13" s="1" customFormat="1" ht="30">
      <c r="A14" s="21">
        <v>2</v>
      </c>
      <c r="B14" s="34" t="s">
        <v>29</v>
      </c>
      <c r="C14" s="22"/>
      <c r="D14" s="23"/>
      <c r="E14" s="24"/>
      <c r="F14" s="24"/>
      <c r="G14" s="27"/>
      <c r="H14" s="25"/>
      <c r="I14" s="26"/>
      <c r="J14" s="27"/>
      <c r="K14" s="24"/>
    </row>
    <row r="15" spans="1:13" s="1" customFormat="1">
      <c r="A15" s="21"/>
      <c r="B15" s="36" t="s">
        <v>59</v>
      </c>
      <c r="C15" s="22">
        <v>1</v>
      </c>
      <c r="D15" s="23">
        <f>D19+D20</f>
        <v>11.682413898201766</v>
      </c>
      <c r="E15" s="24">
        <v>1.5</v>
      </c>
      <c r="F15" s="24">
        <v>0.05</v>
      </c>
      <c r="G15" s="33">
        <f>PRODUCT(C15:F15)</f>
        <v>0.8761810423651325</v>
      </c>
      <c r="H15" s="25"/>
      <c r="I15" s="26"/>
      <c r="J15" s="27"/>
      <c r="K15" s="24"/>
    </row>
    <row r="16" spans="1:13" s="1" customFormat="1">
      <c r="A16" s="21"/>
      <c r="B16" s="36" t="s">
        <v>25</v>
      </c>
      <c r="C16" s="22"/>
      <c r="D16" s="23"/>
      <c r="E16" s="24"/>
      <c r="F16" s="24"/>
      <c r="G16" s="27">
        <f>SUM(G15:G15)</f>
        <v>0.8761810423651325</v>
      </c>
      <c r="H16" s="25" t="s">
        <v>30</v>
      </c>
      <c r="I16" s="26">
        <v>663.31</v>
      </c>
      <c r="J16" s="27">
        <f>G16*I16</f>
        <v>581.17964721121598</v>
      </c>
      <c r="K16" s="24"/>
    </row>
    <row r="17" spans="1:31" s="1" customFormat="1">
      <c r="A17" s="21"/>
      <c r="B17" s="36"/>
      <c r="C17" s="22"/>
      <c r="D17" s="23"/>
      <c r="E17" s="24"/>
      <c r="F17" s="24"/>
      <c r="G17" s="27"/>
      <c r="H17" s="25"/>
      <c r="I17" s="26"/>
      <c r="J17" s="27"/>
      <c r="K17" s="24"/>
    </row>
    <row r="18" spans="1:31" s="1" customFormat="1" ht="45">
      <c r="A18" s="21">
        <v>3</v>
      </c>
      <c r="B18" s="34" t="s">
        <v>62</v>
      </c>
      <c r="C18" s="22"/>
      <c r="D18" s="23"/>
      <c r="E18" s="24"/>
      <c r="F18" s="24"/>
      <c r="G18" s="27"/>
      <c r="H18" s="25"/>
      <c r="I18" s="26"/>
      <c r="J18" s="27"/>
      <c r="K18" s="24"/>
    </row>
    <row r="19" spans="1:31" s="1" customFormat="1">
      <c r="A19" s="21"/>
      <c r="B19" s="36" t="str">
        <f>B15</f>
        <v>-for passage flooring</v>
      </c>
      <c r="C19" s="22">
        <v>1</v>
      </c>
      <c r="D19" s="23">
        <f>23/3.281</f>
        <v>7.0100579091740318</v>
      </c>
      <c r="E19" s="24">
        <f>1.5</f>
        <v>1.5</v>
      </c>
      <c r="F19" s="24"/>
      <c r="G19" s="33">
        <f>PRODUCT(C19:F19)</f>
        <v>10.515086863761049</v>
      </c>
      <c r="H19" s="25"/>
      <c r="I19" s="26"/>
      <c r="J19" s="27"/>
      <c r="K19" s="24"/>
    </row>
    <row r="20" spans="1:31" s="1" customFormat="1">
      <c r="A20" s="21"/>
      <c r="B20" s="36"/>
      <c r="C20" s="22">
        <v>1</v>
      </c>
      <c r="D20" s="23">
        <f>15.33/3.281</f>
        <v>4.6723559890277349</v>
      </c>
      <c r="E20" s="24">
        <f>10/3.281</f>
        <v>3.047851264858275</v>
      </c>
      <c r="F20" s="24"/>
      <c r="G20" s="33">
        <f>PRODUCT(C20:F20)</f>
        <v>14.240646111026319</v>
      </c>
      <c r="H20" s="25"/>
      <c r="I20" s="26"/>
      <c r="J20" s="27"/>
      <c r="K20" s="24"/>
    </row>
    <row r="21" spans="1:31" s="1" customFormat="1">
      <c r="A21" s="21"/>
      <c r="B21" s="36" t="s">
        <v>25</v>
      </c>
      <c r="C21" s="22"/>
      <c r="D21" s="23"/>
      <c r="E21" s="24"/>
      <c r="F21" s="24"/>
      <c r="G21" s="27">
        <f>SUM(G19:G20)</f>
        <v>24.755732974787367</v>
      </c>
      <c r="H21" s="25" t="s">
        <v>26</v>
      </c>
      <c r="I21" s="26">
        <v>1737.28</v>
      </c>
      <c r="J21" s="27">
        <f>G21*I21</f>
        <v>43007.6397824386</v>
      </c>
      <c r="K21" s="24"/>
    </row>
    <row r="22" spans="1:31" s="1" customFormat="1">
      <c r="A22" s="21"/>
      <c r="B22" s="36" t="s">
        <v>28</v>
      </c>
      <c r="C22" s="22"/>
      <c r="D22" s="23"/>
      <c r="E22" s="24"/>
      <c r="F22" s="24"/>
      <c r="G22" s="27"/>
      <c r="H22" s="25"/>
      <c r="I22" s="26"/>
      <c r="J22" s="27">
        <f>0.13*G21*8078.11</f>
        <v>25997.339433124744</v>
      </c>
      <c r="K22" s="24"/>
    </row>
    <row r="23" spans="1:31" s="1" customFormat="1">
      <c r="A23" s="21"/>
      <c r="B23" s="36"/>
      <c r="C23" s="22"/>
      <c r="D23" s="23"/>
      <c r="E23" s="24"/>
      <c r="F23" s="24"/>
      <c r="G23" s="27"/>
      <c r="H23" s="25"/>
      <c r="I23" s="26"/>
      <c r="J23" s="27"/>
      <c r="K23" s="24"/>
    </row>
    <row r="24" spans="1:31" s="1" customFormat="1">
      <c r="A24" s="21">
        <v>4</v>
      </c>
      <c r="B24" s="38" t="s">
        <v>27</v>
      </c>
      <c r="C24" s="22">
        <v>1</v>
      </c>
      <c r="D24" s="23"/>
      <c r="E24" s="24"/>
      <c r="F24" s="24"/>
      <c r="G24" s="33">
        <f>PRODUCT(C24:F24)</f>
        <v>1</v>
      </c>
      <c r="H24" s="25" t="s">
        <v>31</v>
      </c>
      <c r="I24" s="26">
        <v>500</v>
      </c>
      <c r="J24" s="27">
        <f>G24*I24</f>
        <v>500</v>
      </c>
      <c r="K24" s="24"/>
    </row>
    <row r="25" spans="1:31" s="1" customFormat="1">
      <c r="A25" s="21"/>
      <c r="B25" s="36"/>
      <c r="C25" s="22"/>
      <c r="D25" s="23"/>
      <c r="E25" s="24"/>
      <c r="F25" s="24"/>
      <c r="G25" s="27"/>
      <c r="H25" s="25"/>
      <c r="I25" s="26"/>
      <c r="J25" s="27"/>
      <c r="K25" s="24"/>
    </row>
    <row r="26" spans="1:31">
      <c r="A26" s="9"/>
      <c r="B26" s="20" t="s">
        <v>16</v>
      </c>
      <c r="C26" s="8"/>
      <c r="D26" s="6"/>
      <c r="E26" s="6"/>
      <c r="F26" s="6"/>
      <c r="G26" s="32"/>
      <c r="H26" s="7"/>
      <c r="I26" s="7"/>
      <c r="J26" s="7">
        <f>SUM(J11:J24)</f>
        <v>79007.432864603266</v>
      </c>
      <c r="K26" s="4"/>
      <c r="M26" s="28"/>
      <c r="P26" s="31"/>
      <c r="Q26" s="31"/>
    </row>
    <row r="27" spans="1:31">
      <c r="M27" s="28"/>
      <c r="N27" s="29"/>
      <c r="O27" s="29"/>
      <c r="P27" s="30"/>
      <c r="R27" s="29"/>
      <c r="S27" s="29"/>
      <c r="T27" s="29"/>
      <c r="U27" s="28"/>
      <c r="V27" s="28"/>
      <c r="W27" s="28"/>
      <c r="X27" s="28"/>
      <c r="Y27" s="28"/>
      <c r="Z27" s="28"/>
      <c r="AA27" s="28"/>
      <c r="AB27" s="28"/>
      <c r="AC27" s="28"/>
      <c r="AD27" s="28"/>
      <c r="AE27" s="28"/>
    </row>
    <row r="28" spans="1:31" s="1" customFormat="1">
      <c r="B28" s="11" t="s">
        <v>22</v>
      </c>
      <c r="C28" s="78">
        <f>J26</f>
        <v>79007.432864603266</v>
      </c>
      <c r="D28" s="79"/>
      <c r="E28" s="10">
        <v>100</v>
      </c>
      <c r="F28" s="12"/>
      <c r="G28" s="13"/>
      <c r="H28" s="12"/>
      <c r="I28" s="14"/>
      <c r="J28" s="15"/>
      <c r="K28" s="16"/>
      <c r="M28" s="12"/>
      <c r="N28" s="29"/>
      <c r="O28" s="29"/>
      <c r="P28" s="29"/>
      <c r="Q28" s="29"/>
      <c r="R28" s="29"/>
      <c r="S28" s="29"/>
      <c r="T28" s="29"/>
      <c r="U28" s="12"/>
      <c r="V28" s="12"/>
      <c r="W28" s="12"/>
      <c r="X28" s="12"/>
      <c r="Y28" s="12"/>
      <c r="Z28" s="12"/>
      <c r="AA28" s="12"/>
      <c r="AB28" s="12"/>
      <c r="AC28" s="12"/>
      <c r="AD28" s="12"/>
      <c r="AE28" s="12"/>
    </row>
    <row r="29" spans="1:31">
      <c r="B29" s="11" t="s">
        <v>17</v>
      </c>
      <c r="C29" s="81">
        <v>70000</v>
      </c>
      <c r="D29" s="82"/>
      <c r="E29" s="10"/>
      <c r="M29" s="28"/>
      <c r="N29" s="29"/>
      <c r="O29" s="29"/>
      <c r="P29" s="29"/>
      <c r="Q29" s="29"/>
      <c r="R29" s="29"/>
      <c r="S29" s="29"/>
      <c r="T29" s="29"/>
      <c r="U29" s="28"/>
      <c r="V29" s="28"/>
      <c r="W29" s="28"/>
      <c r="X29" s="28"/>
      <c r="Y29" s="28"/>
      <c r="Z29" s="28"/>
      <c r="AA29" s="28"/>
      <c r="AB29" s="28"/>
      <c r="AC29" s="28"/>
      <c r="AD29" s="28"/>
      <c r="AE29" s="28"/>
    </row>
    <row r="30" spans="1:31">
      <c r="B30" s="11" t="s">
        <v>18</v>
      </c>
      <c r="C30" s="81">
        <v>35000</v>
      </c>
      <c r="D30" s="82"/>
      <c r="E30" s="10">
        <f>C30/C28*100</f>
        <v>44.299629453826519</v>
      </c>
      <c r="M30" s="28"/>
      <c r="N30" s="28"/>
      <c r="O30" s="28"/>
      <c r="P30" s="28"/>
      <c r="Q30" s="28"/>
      <c r="R30" s="28"/>
      <c r="S30" s="28"/>
      <c r="T30" s="28"/>
      <c r="U30" s="28"/>
      <c r="V30" s="28"/>
      <c r="W30" s="28"/>
      <c r="X30" s="28"/>
      <c r="Y30" s="28"/>
      <c r="Z30" s="28"/>
      <c r="AA30" s="28"/>
      <c r="AB30" s="28"/>
      <c r="AC30" s="28"/>
      <c r="AD30" s="28"/>
      <c r="AE30" s="28"/>
    </row>
    <row r="31" spans="1:31">
      <c r="B31" s="11" t="s">
        <v>19</v>
      </c>
      <c r="C31" s="83">
        <f>C28-C30</f>
        <v>44007.432864603266</v>
      </c>
      <c r="D31" s="83"/>
      <c r="E31" s="10">
        <f>100-E30</f>
        <v>55.700370546173481</v>
      </c>
      <c r="M31" s="28"/>
      <c r="N31" s="28"/>
      <c r="O31" s="28"/>
      <c r="P31" s="28"/>
      <c r="Q31" s="28"/>
      <c r="R31" s="28"/>
      <c r="S31" s="28"/>
      <c r="T31" s="28"/>
      <c r="U31" s="28"/>
      <c r="V31" s="28"/>
      <c r="W31" s="28"/>
      <c r="X31" s="28"/>
      <c r="Y31" s="28"/>
      <c r="Z31" s="28"/>
      <c r="AA31" s="28"/>
      <c r="AB31" s="28"/>
      <c r="AC31" s="28"/>
      <c r="AD31" s="28"/>
      <c r="AE31" s="28"/>
    </row>
    <row r="32" spans="1:31">
      <c r="B32" s="11" t="s">
        <v>20</v>
      </c>
      <c r="C32" s="78">
        <f>C29*0.03</f>
        <v>2100</v>
      </c>
      <c r="D32" s="79"/>
      <c r="E32" s="10">
        <v>3</v>
      </c>
      <c r="M32" s="28"/>
      <c r="N32" s="28"/>
      <c r="O32" s="28"/>
      <c r="P32" s="28"/>
      <c r="Q32" s="28"/>
      <c r="R32" s="28"/>
      <c r="S32" s="28"/>
      <c r="T32" s="28"/>
      <c r="U32" s="28"/>
      <c r="V32" s="28"/>
      <c r="W32" s="28"/>
      <c r="X32" s="28"/>
      <c r="Y32" s="28"/>
      <c r="Z32" s="28"/>
      <c r="AA32" s="28"/>
      <c r="AB32" s="28"/>
      <c r="AC32" s="28"/>
      <c r="AD32" s="28"/>
      <c r="AE32" s="28"/>
    </row>
    <row r="33" spans="2:31">
      <c r="B33" s="11" t="s">
        <v>21</v>
      </c>
      <c r="C33" s="78">
        <f>C29*0.02</f>
        <v>1400</v>
      </c>
      <c r="D33" s="79"/>
      <c r="E33" s="10">
        <v>2</v>
      </c>
      <c r="M33" s="28"/>
      <c r="N33" s="28"/>
      <c r="O33" s="28"/>
      <c r="P33" s="28"/>
      <c r="Q33" s="28"/>
      <c r="R33" s="28"/>
      <c r="S33" s="28"/>
      <c r="T33" s="28"/>
      <c r="U33" s="28"/>
      <c r="V33" s="28"/>
      <c r="W33" s="28"/>
      <c r="X33" s="28"/>
      <c r="Y33" s="28"/>
      <c r="Z33" s="28"/>
      <c r="AA33" s="28"/>
      <c r="AB33" s="28"/>
      <c r="AC33" s="28"/>
      <c r="AD33" s="28"/>
      <c r="AE33" s="28"/>
    </row>
  </sheetData>
  <mergeCells count="15">
    <mergeCell ref="C32:D32"/>
    <mergeCell ref="C33:D33"/>
    <mergeCell ref="A7:F7"/>
    <mergeCell ref="H7:K7"/>
    <mergeCell ref="C28:D28"/>
    <mergeCell ref="C29:D29"/>
    <mergeCell ref="C30:D30"/>
    <mergeCell ref="C31:D31"/>
    <mergeCell ref="A6:G6"/>
    <mergeCell ref="H6:K6"/>
    <mergeCell ref="A1:K1"/>
    <mergeCell ref="A2:K2"/>
    <mergeCell ref="A3:K3"/>
    <mergeCell ref="A4:K4"/>
    <mergeCell ref="A5:K5"/>
  </mergeCells>
  <printOptions horizontalCentered="1"/>
  <pageMargins left="0.70866141732283472" right="0.70866141732283472" top="0.74803149606299213" bottom="0.74803149606299213" header="0.31496062992125984" footer="0.31496062992125984"/>
  <pageSetup paperSize="9" scale="80" orientation="portrait" horizontalDpi="300" verticalDpi="300" r:id="rId1"/>
  <headerFooter>
    <oddFooter xml:space="preserve">&amp;LPrepared By:&amp;CChecked By:&amp;RApproved By: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F7" sqref="F7"/>
    </sheetView>
  </sheetViews>
  <sheetFormatPr defaultColWidth="9.140625" defaultRowHeight="15"/>
  <cols>
    <col min="1" max="1" width="7.28515625" customWidth="1"/>
    <col min="2" max="2" width="13" customWidth="1"/>
    <col min="3" max="3" width="20.28515625" customWidth="1"/>
    <col min="4" max="4" width="10.5703125" customWidth="1"/>
    <col min="5" max="5" width="12" customWidth="1"/>
    <col min="6" max="6" width="14.28515625" customWidth="1"/>
    <col min="7" max="7" width="16.28515625" customWidth="1"/>
    <col min="8" max="8" width="15" customWidth="1"/>
    <col min="9" max="9" width="0" hidden="1" customWidth="1"/>
    <col min="12" max="12" width="16.7109375" customWidth="1"/>
  </cols>
  <sheetData>
    <row r="1" spans="1:8" s="40" customFormat="1" ht="20.100000000000001" customHeight="1">
      <c r="A1" s="39" t="e">
        <f>#REF!+1</f>
        <v>#REF!</v>
      </c>
      <c r="B1" s="84" t="s">
        <v>63</v>
      </c>
      <c r="C1" s="85"/>
      <c r="D1" s="85"/>
      <c r="E1" s="85"/>
      <c r="F1" s="85"/>
      <c r="G1" s="85"/>
      <c r="H1" s="85"/>
    </row>
    <row r="2" spans="1:8" s="40" customFormat="1" ht="20.100000000000001" customHeight="1">
      <c r="A2" s="41" t="s">
        <v>32</v>
      </c>
      <c r="B2" s="86" t="s">
        <v>33</v>
      </c>
      <c r="C2" s="87"/>
      <c r="D2" s="87"/>
      <c r="E2" s="87"/>
      <c r="F2" s="87"/>
      <c r="G2" s="87"/>
      <c r="H2" s="87"/>
    </row>
    <row r="3" spans="1:8" s="40" customFormat="1" ht="33" customHeight="1">
      <c r="B3" s="42" t="s">
        <v>34</v>
      </c>
      <c r="C3" s="42" t="s">
        <v>35</v>
      </c>
      <c r="D3" s="42" t="s">
        <v>36</v>
      </c>
      <c r="E3" s="42" t="s">
        <v>37</v>
      </c>
      <c r="F3" s="42" t="s">
        <v>38</v>
      </c>
      <c r="G3" s="42" t="s">
        <v>39</v>
      </c>
      <c r="H3" s="42" t="s">
        <v>40</v>
      </c>
    </row>
    <row r="4" spans="1:8" s="40" customFormat="1" ht="20.100000000000001" customHeight="1">
      <c r="B4" s="88" t="s">
        <v>41</v>
      </c>
      <c r="C4" s="43" t="s">
        <v>42</v>
      </c>
      <c r="D4" s="44">
        <v>1.1000000000000001</v>
      </c>
      <c r="E4" s="45" t="s">
        <v>43</v>
      </c>
      <c r="F4" s="46">
        <v>1225</v>
      </c>
      <c r="G4" s="46">
        <f t="shared" ref="G4:G9" si="0">FLOOR(D4*F4,0.01)</f>
        <v>1347.5</v>
      </c>
      <c r="H4" s="47"/>
    </row>
    <row r="5" spans="1:8" s="40" customFormat="1" ht="20.100000000000001" customHeight="1">
      <c r="B5" s="89"/>
      <c r="C5" s="48" t="s">
        <v>44</v>
      </c>
      <c r="D5" s="49">
        <v>1.25</v>
      </c>
      <c r="E5" s="48" t="s">
        <v>43</v>
      </c>
      <c r="F5" s="50">
        <v>920</v>
      </c>
      <c r="G5" s="50">
        <f t="shared" si="0"/>
        <v>1150</v>
      </c>
      <c r="H5" s="51">
        <f>SUM(G4+G5)</f>
        <v>2497.5</v>
      </c>
    </row>
    <row r="6" spans="1:8" s="40" customFormat="1" ht="16.5">
      <c r="B6" s="90" t="s">
        <v>45</v>
      </c>
      <c r="C6" s="52" t="s">
        <v>64</v>
      </c>
      <c r="D6" s="53">
        <v>12</v>
      </c>
      <c r="E6" s="54" t="s">
        <v>46</v>
      </c>
      <c r="F6" s="55">
        <f>330.1569507</f>
        <v>330.15695069999998</v>
      </c>
      <c r="G6" s="55">
        <f t="shared" si="0"/>
        <v>3961.88</v>
      </c>
      <c r="H6" s="56"/>
    </row>
    <row r="7" spans="1:8" s="40" customFormat="1" ht="16.5">
      <c r="B7" s="91"/>
      <c r="C7" s="54" t="s">
        <v>47</v>
      </c>
      <c r="D7" s="53">
        <v>30</v>
      </c>
      <c r="E7" s="54" t="s">
        <v>48</v>
      </c>
      <c r="F7" s="55">
        <v>34.130000000000003</v>
      </c>
      <c r="G7" s="55">
        <f t="shared" si="0"/>
        <v>1023.9</v>
      </c>
      <c r="H7" s="57"/>
    </row>
    <row r="8" spans="1:8" s="40" customFormat="1" ht="20.100000000000001" customHeight="1">
      <c r="B8" s="91"/>
      <c r="C8" s="54" t="s">
        <v>49</v>
      </c>
      <c r="D8" s="53">
        <v>25</v>
      </c>
      <c r="E8" s="54" t="s">
        <v>48</v>
      </c>
      <c r="F8" s="55">
        <f>'[1]update Rate'!$N$131</f>
        <v>13.928571428571429</v>
      </c>
      <c r="G8" s="55">
        <f t="shared" si="0"/>
        <v>348.21</v>
      </c>
      <c r="H8" s="57"/>
    </row>
    <row r="9" spans="1:8" s="58" customFormat="1" ht="20.100000000000001" customHeight="1">
      <c r="B9" s="92"/>
      <c r="C9" s="59" t="s">
        <v>50</v>
      </c>
      <c r="D9" s="60">
        <v>55</v>
      </c>
      <c r="E9" s="59" t="s">
        <v>48</v>
      </c>
      <c r="F9" s="61">
        <f>'[1]update Rate'!$N$132</f>
        <v>3</v>
      </c>
      <c r="G9" s="61">
        <f t="shared" si="0"/>
        <v>165</v>
      </c>
      <c r="H9" s="62">
        <f>0*SUM(G6+G7+G8+G9)</f>
        <v>0</v>
      </c>
    </row>
    <row r="10" spans="1:8" s="40" customFormat="1" ht="20.100000000000001" customHeight="1">
      <c r="F10" s="40" t="s">
        <v>51</v>
      </c>
      <c r="G10" s="63"/>
      <c r="H10" s="50">
        <f>SUM(H5:H9)</f>
        <v>2497.5</v>
      </c>
    </row>
    <row r="11" spans="1:8" s="40" customFormat="1" ht="20.100000000000001" customHeight="1">
      <c r="B11" s="64" t="s">
        <v>52</v>
      </c>
      <c r="F11" s="40" t="s">
        <v>53</v>
      </c>
      <c r="G11" s="63"/>
      <c r="H11" s="65">
        <f>FLOOR(H10*0.15,0.01)</f>
        <v>374.62</v>
      </c>
    </row>
    <row r="12" spans="1:8" s="40" customFormat="1" ht="20.100000000000001" customHeight="1">
      <c r="A12" s="66"/>
      <c r="B12" s="67">
        <f>+H12</f>
        <v>2872.12</v>
      </c>
      <c r="C12" s="66" t="s">
        <v>54</v>
      </c>
      <c r="D12" s="68">
        <f>INT(B12/B13*100)/100</f>
        <v>287.20999999999998</v>
      </c>
      <c r="E12" s="40" t="s">
        <v>55</v>
      </c>
      <c r="F12" s="40" t="s">
        <v>56</v>
      </c>
      <c r="G12" s="63"/>
      <c r="H12" s="68">
        <f>SUM(H10:H11)</f>
        <v>2872.12</v>
      </c>
    </row>
    <row r="13" spans="1:8" s="40" customFormat="1" ht="20.100000000000001" customHeight="1">
      <c r="B13" s="69">
        <v>10</v>
      </c>
    </row>
    <row r="14" spans="1:8" s="40" customFormat="1">
      <c r="A14" s="70" t="s">
        <v>57</v>
      </c>
    </row>
  </sheetData>
  <mergeCells count="4">
    <mergeCell ref="B1:H1"/>
    <mergeCell ref="B2:H2"/>
    <mergeCell ref="B4:B5"/>
    <mergeCell ref="B6:B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as per mistry</vt:lpstr>
      <vt:lpstr>Sheet1</vt:lpstr>
      <vt:lpstr>'as per mistry'!Print_Area</vt:lpstr>
      <vt:lpstr>'as per mistry'!Print_Titles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Windows User</cp:lastModifiedBy>
  <cp:lastPrinted>2025-01-13T05:40:48Z</cp:lastPrinted>
  <dcterms:created xsi:type="dcterms:W3CDTF">2015-06-05T18:17:20Z</dcterms:created>
  <dcterms:modified xsi:type="dcterms:W3CDTF">2025-05-22T07:46:07Z</dcterms:modified>
</cp:coreProperties>
</file>