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बद्री पुडासैनीको घर जाने बाटो ढलान\"/>
    </mc:Choice>
  </mc:AlternateContent>
  <bookViews>
    <workbookView xWindow="-120" yWindow="-120" windowWidth="20730" windowHeight="11160" activeTab="1"/>
  </bookViews>
  <sheets>
    <sheet name="WCR" sheetId="6" r:id="rId1"/>
    <sheet name="estimate" sheetId="19"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estimate!$A$1:$K$63</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6" i="19" l="1"/>
  <c r="G11" i="19" l="1"/>
  <c r="G12" i="19" s="1"/>
  <c r="J52" i="19" l="1"/>
  <c r="G50" i="19"/>
  <c r="G49" i="19"/>
  <c r="G51" i="19" s="1"/>
  <c r="E39" i="19"/>
  <c r="D39" i="19"/>
  <c r="G39" i="19" s="1"/>
  <c r="G40" i="19" s="1"/>
  <c r="J41" i="19" s="1"/>
  <c r="B39" i="19"/>
  <c r="D22" i="19"/>
  <c r="G22" i="19" s="1"/>
  <c r="J51" i="19" l="1"/>
  <c r="J40" i="19"/>
  <c r="E34" i="19" l="1"/>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13" i="19" s="1"/>
  <c r="J29" i="19"/>
  <c r="J30" i="19"/>
  <c r="G16" i="19"/>
  <c r="G17" i="19" s="1"/>
  <c r="J12" i="19" l="1"/>
  <c r="J23" i="19"/>
  <c r="J24" i="19"/>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J18" i="19" l="1"/>
  <c r="J17" i="19"/>
  <c r="C58" i="19" l="1"/>
  <c r="E60" i="19" l="1"/>
  <c r="E61" i="19" s="1"/>
  <c r="C61" i="19"/>
</calcChain>
</file>

<file path=xl/sharedStrings.xml><?xml version="1.0" encoding="utf-8"?>
<sst xmlns="http://schemas.openxmlformats.org/spreadsheetml/2006/main" count="103" uniqueCount="70">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</sst>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6"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8" t="s">
        <v>19</v>
      </c>
      <c r="B6" s="8"/>
      <c r="C6" s="69" t="e">
        <f>F18</f>
        <v>#REF!</v>
      </c>
      <c r="D6" s="70"/>
      <c r="E6" s="9"/>
      <c r="F6" s="8"/>
      <c r="G6" s="8"/>
      <c r="H6" s="8" t="s">
        <v>20</v>
      </c>
      <c r="I6" s="8"/>
      <c r="J6" s="69" t="e">
        <f>I18</f>
        <v>#REF!</v>
      </c>
      <c r="K6" s="70"/>
    </row>
    <row r="7" spans="1:11" x14ac:dyDescent="0.25">
      <c r="A7" s="26" t="s">
        <v>29</v>
      </c>
      <c r="B7" s="10"/>
      <c r="C7" s="10"/>
      <c r="D7" s="10"/>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1" t="s">
        <v>26</v>
      </c>
      <c r="E12" s="11" t="s">
        <v>13</v>
      </c>
      <c r="F12" s="11" t="s">
        <v>14</v>
      </c>
      <c r="G12" s="11" t="s">
        <v>26</v>
      </c>
      <c r="H12" s="11" t="s">
        <v>13</v>
      </c>
      <c r="I12" s="11" t="s">
        <v>14</v>
      </c>
      <c r="J12" s="75"/>
      <c r="K12" s="76"/>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view="pageBreakPreview" topLeftCell="A12" zoomScale="60" zoomScaleNormal="100" workbookViewId="0">
      <selection activeCell="I26" sqref="I26"/>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bestFit="1" customWidth="1"/>
  </cols>
  <sheetData>
    <row r="1" spans="1:21" s="1" customFormat="1" x14ac:dyDescent="0.25">
      <c r="A1" s="85" t="s">
        <v>0</v>
      </c>
      <c r="B1" s="85"/>
      <c r="C1" s="85"/>
      <c r="D1" s="85"/>
      <c r="E1" s="85"/>
      <c r="F1" s="85"/>
      <c r="G1" s="85"/>
      <c r="H1" s="85"/>
      <c r="I1" s="85"/>
      <c r="J1" s="85"/>
      <c r="K1" s="85"/>
    </row>
    <row r="2" spans="1:21" s="1" customFormat="1" ht="22.5" x14ac:dyDescent="0.25">
      <c r="A2" s="86" t="s">
        <v>1</v>
      </c>
      <c r="B2" s="86"/>
      <c r="C2" s="86"/>
      <c r="D2" s="86"/>
      <c r="E2" s="86"/>
      <c r="F2" s="86"/>
      <c r="G2" s="86"/>
      <c r="H2" s="86"/>
      <c r="I2" s="86"/>
      <c r="J2" s="86"/>
      <c r="K2" s="86"/>
    </row>
    <row r="3" spans="1:21" s="1" customFormat="1" x14ac:dyDescent="0.25">
      <c r="A3" s="73" t="s">
        <v>2</v>
      </c>
      <c r="B3" s="73"/>
      <c r="C3" s="73"/>
      <c r="D3" s="73"/>
      <c r="E3" s="73"/>
      <c r="F3" s="73"/>
      <c r="G3" s="73"/>
      <c r="H3" s="73"/>
      <c r="I3" s="73"/>
      <c r="J3" s="73"/>
      <c r="K3" s="73"/>
    </row>
    <row r="4" spans="1:21" s="1" customFormat="1" x14ac:dyDescent="0.25">
      <c r="A4" s="73" t="s">
        <v>3</v>
      </c>
      <c r="B4" s="73"/>
      <c r="C4" s="73"/>
      <c r="D4" s="73"/>
      <c r="E4" s="73"/>
      <c r="F4" s="73"/>
      <c r="G4" s="73"/>
      <c r="H4" s="73"/>
      <c r="I4" s="73"/>
      <c r="J4" s="73"/>
      <c r="K4" s="73"/>
    </row>
    <row r="5" spans="1:21" ht="18.75" x14ac:dyDescent="0.3">
      <c r="A5" s="87" t="s">
        <v>4</v>
      </c>
      <c r="B5" s="87"/>
      <c r="C5" s="87"/>
      <c r="D5" s="87"/>
      <c r="E5" s="87"/>
      <c r="F5" s="87"/>
      <c r="G5" s="87"/>
      <c r="H5" s="87"/>
      <c r="I5" s="87"/>
      <c r="J5" s="87"/>
      <c r="K5" s="87"/>
    </row>
    <row r="6" spans="1:21" ht="15.75" x14ac:dyDescent="0.25">
      <c r="A6" s="77" t="s">
        <v>69</v>
      </c>
      <c r="B6" s="77"/>
      <c r="C6" s="77"/>
      <c r="D6" s="77"/>
      <c r="E6" s="77"/>
      <c r="F6" s="77"/>
      <c r="G6" s="2"/>
      <c r="H6" s="84" t="s">
        <v>45</v>
      </c>
      <c r="I6" s="84"/>
      <c r="J6" s="84"/>
      <c r="K6" s="84"/>
      <c r="O6" t="s">
        <v>50</v>
      </c>
    </row>
    <row r="7" spans="1:21" ht="15.75" x14ac:dyDescent="0.25">
      <c r="A7" s="89" t="s">
        <v>28</v>
      </c>
      <c r="B7" s="89"/>
      <c r="C7" s="89"/>
      <c r="D7" s="89"/>
      <c r="E7" s="89"/>
      <c r="F7" s="89"/>
      <c r="G7" s="3"/>
      <c r="H7" s="90" t="s">
        <v>60</v>
      </c>
      <c r="I7" s="90"/>
      <c r="J7" s="90"/>
      <c r="K7" s="90"/>
    </row>
    <row r="8" spans="1:21"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21" ht="150" x14ac:dyDescent="0.25">
      <c r="A9" s="29">
        <v>1</v>
      </c>
      <c r="B9" s="30" t="s">
        <v>51</v>
      </c>
      <c r="C9" s="37"/>
      <c r="D9" s="37"/>
      <c r="E9" s="37"/>
      <c r="F9" s="37"/>
      <c r="G9" s="37"/>
      <c r="H9" s="37"/>
      <c r="I9" s="37"/>
      <c r="J9" s="37"/>
      <c r="K9" s="37"/>
      <c r="N9" t="s">
        <v>47</v>
      </c>
      <c r="O9" t="s">
        <v>48</v>
      </c>
    </row>
    <row r="10" spans="1:21" ht="15" customHeight="1" x14ac:dyDescent="0.25">
      <c r="A10" s="18"/>
      <c r="B10" s="38" t="s">
        <v>61</v>
      </c>
      <c r="C10" s="37">
        <v>1</v>
      </c>
      <c r="D10" s="39">
        <v>6.5</v>
      </c>
      <c r="E10" s="39">
        <v>5</v>
      </c>
      <c r="F10" s="39">
        <v>0.15</v>
      </c>
      <c r="G10" s="40">
        <f>PRODUCT(C10:F10)</f>
        <v>4.875</v>
      </c>
      <c r="H10" s="41"/>
      <c r="I10" s="41"/>
      <c r="J10" s="41"/>
      <c r="K10" s="21"/>
      <c r="M10" s="25"/>
      <c r="N10" s="1"/>
      <c r="O10" s="1"/>
      <c r="P10" s="1"/>
      <c r="Q10" s="1"/>
      <c r="R10" s="25"/>
      <c r="S10" s="25"/>
    </row>
    <row r="11" spans="1:21" ht="15" customHeight="1" x14ac:dyDescent="0.25">
      <c r="A11" s="18"/>
      <c r="B11" s="38" t="s">
        <v>68</v>
      </c>
      <c r="C11" s="37">
        <v>1</v>
      </c>
      <c r="D11" s="39">
        <v>3</v>
      </c>
      <c r="E11" s="39">
        <v>1</v>
      </c>
      <c r="F11" s="39">
        <v>1</v>
      </c>
      <c r="G11" s="40">
        <f>PRODUCT(C11:F11)</f>
        <v>3</v>
      </c>
      <c r="H11" s="41"/>
      <c r="I11" s="41"/>
      <c r="J11" s="41"/>
      <c r="K11" s="21"/>
      <c r="M11" s="25"/>
      <c r="N11" s="1"/>
      <c r="O11" s="1"/>
      <c r="P11" s="1"/>
      <c r="Q11" s="1"/>
      <c r="R11" s="25"/>
      <c r="S11" s="25"/>
    </row>
    <row r="12" spans="1:21" ht="15" customHeight="1" x14ac:dyDescent="0.25">
      <c r="A12" s="18"/>
      <c r="B12" s="38" t="s">
        <v>42</v>
      </c>
      <c r="C12" s="19"/>
      <c r="D12" s="20"/>
      <c r="E12" s="21"/>
      <c r="F12" s="21"/>
      <c r="G12" s="23">
        <f>SUM(G10:G11)</f>
        <v>7.875</v>
      </c>
      <c r="H12" s="22" t="s">
        <v>41</v>
      </c>
      <c r="I12" s="23">
        <v>64.63</v>
      </c>
      <c r="J12" s="42">
        <f>G12*I12</f>
        <v>508.96124999999995</v>
      </c>
      <c r="K12" s="21"/>
      <c r="M12" s="25"/>
      <c r="N12" s="1"/>
      <c r="O12" s="1"/>
      <c r="P12" s="1"/>
      <c r="Q12" s="1"/>
      <c r="R12" s="25"/>
      <c r="S12" s="25"/>
    </row>
    <row r="13" spans="1:21" ht="15" customHeight="1" x14ac:dyDescent="0.25">
      <c r="A13" s="18"/>
      <c r="B13" s="38" t="s">
        <v>40</v>
      </c>
      <c r="C13" s="19"/>
      <c r="D13" s="20"/>
      <c r="E13" s="21"/>
      <c r="F13" s="21"/>
      <c r="G13" s="23"/>
      <c r="H13" s="22"/>
      <c r="I13" s="23"/>
      <c r="J13" s="42">
        <f>0.13*G12*19284/360</f>
        <v>54.838874999999994</v>
      </c>
      <c r="K13" s="21"/>
      <c r="M13" s="25"/>
      <c r="N13" s="1"/>
      <c r="O13" s="1"/>
      <c r="P13" s="1"/>
      <c r="Q13" s="1"/>
      <c r="R13" s="25"/>
      <c r="S13" s="25"/>
    </row>
    <row r="14" spans="1:21" ht="15" customHeight="1" x14ac:dyDescent="0.25">
      <c r="A14" s="18"/>
      <c r="B14" s="38"/>
      <c r="C14" s="19"/>
      <c r="D14" s="20"/>
      <c r="E14" s="21"/>
      <c r="F14" s="21"/>
      <c r="G14" s="23"/>
      <c r="H14" s="22"/>
      <c r="I14" s="23"/>
      <c r="J14" s="42"/>
      <c r="K14" s="21"/>
      <c r="M14" s="25"/>
      <c r="N14" s="1"/>
      <c r="O14" s="1"/>
      <c r="P14" s="1"/>
      <c r="Q14" s="1"/>
      <c r="R14" s="25"/>
      <c r="S14" s="25"/>
    </row>
    <row r="15" spans="1:21" ht="90" x14ac:dyDescent="0.25">
      <c r="A15" s="18">
        <v>2</v>
      </c>
      <c r="B15" s="30" t="s">
        <v>44</v>
      </c>
      <c r="C15" s="19"/>
      <c r="D15" s="20"/>
      <c r="E15" s="21"/>
      <c r="F15" s="21"/>
      <c r="G15" s="23"/>
      <c r="H15" s="22"/>
      <c r="I15" s="23"/>
      <c r="J15" s="42"/>
      <c r="K15" s="21"/>
      <c r="M15" s="25"/>
      <c r="N15" s="1"/>
      <c r="O15" s="83" t="s">
        <v>56</v>
      </c>
      <c r="P15" s="83"/>
      <c r="Q15" s="83"/>
      <c r="R15" s="83"/>
      <c r="S15" s="83"/>
      <c r="T15" s="83"/>
      <c r="U15" s="83"/>
    </row>
    <row r="16" spans="1:21" ht="15" customHeight="1" x14ac:dyDescent="0.25">
      <c r="A16" s="18"/>
      <c r="B16" s="38" t="str">
        <f>B21</f>
        <v>-For stone masonary</v>
      </c>
      <c r="C16" s="48">
        <v>1</v>
      </c>
      <c r="D16" s="39">
        <f>D10</f>
        <v>6.5</v>
      </c>
      <c r="E16" s="39">
        <f>E10</f>
        <v>5</v>
      </c>
      <c r="F16" s="39">
        <v>0.15</v>
      </c>
      <c r="G16" s="40">
        <f>PRODUCT(C16:F16)</f>
        <v>4.875</v>
      </c>
      <c r="H16" s="41"/>
      <c r="I16" s="41"/>
      <c r="J16" s="41"/>
      <c r="K16" s="21"/>
      <c r="M16" s="25"/>
      <c r="N16" s="1"/>
      <c r="O16" s="1"/>
      <c r="P16" s="1"/>
      <c r="Q16" s="1"/>
      <c r="R16" s="25"/>
      <c r="S16" s="25"/>
    </row>
    <row r="17" spans="1:19" ht="15" customHeight="1" x14ac:dyDescent="0.25">
      <c r="A17" s="41"/>
      <c r="B17" s="38" t="s">
        <v>42</v>
      </c>
      <c r="C17" s="43"/>
      <c r="D17" s="44"/>
      <c r="E17" s="44"/>
      <c r="F17" s="44"/>
      <c r="G17" s="34">
        <f>SUM(G16)</f>
        <v>4.875</v>
      </c>
      <c r="H17" s="34" t="s">
        <v>41</v>
      </c>
      <c r="I17" s="34">
        <v>4434.5200000000004</v>
      </c>
      <c r="J17" s="45">
        <f>G17*I17</f>
        <v>21618.285000000003</v>
      </c>
      <c r="K17" s="37"/>
    </row>
    <row r="18" spans="1:19" x14ac:dyDescent="0.25">
      <c r="A18" s="41"/>
      <c r="B18" s="38" t="s">
        <v>40</v>
      </c>
      <c r="C18" s="43"/>
      <c r="D18" s="44"/>
      <c r="E18" s="44"/>
      <c r="F18" s="44"/>
      <c r="G18" s="44"/>
      <c r="H18" s="44"/>
      <c r="I18" s="44"/>
      <c r="J18" s="46">
        <f>0.13*G17*(14817.6/5)</f>
        <v>1878.1308000000001</v>
      </c>
      <c r="K18" s="37"/>
    </row>
    <row r="19" spans="1:19" x14ac:dyDescent="0.25">
      <c r="A19" s="41"/>
      <c r="B19" s="38"/>
      <c r="C19" s="43"/>
      <c r="D19" s="44"/>
      <c r="E19" s="44"/>
      <c r="F19" s="44"/>
      <c r="G19" s="44"/>
      <c r="H19" s="44"/>
      <c r="I19" s="44"/>
      <c r="J19" s="46"/>
      <c r="K19" s="37"/>
    </row>
    <row r="20" spans="1:19" ht="75" x14ac:dyDescent="0.25">
      <c r="A20" s="18">
        <v>3</v>
      </c>
      <c r="B20" s="30" t="s">
        <v>43</v>
      </c>
      <c r="C20" s="19"/>
      <c r="D20" s="20"/>
      <c r="E20" s="21"/>
      <c r="F20" s="21"/>
      <c r="G20" s="23"/>
      <c r="H20" s="22"/>
      <c r="I20" s="23"/>
      <c r="J20" s="42"/>
      <c r="K20" s="21"/>
      <c r="M20" s="25"/>
      <c r="N20" s="1"/>
      <c r="O20" s="1"/>
      <c r="P20" s="1"/>
      <c r="Q20" s="1"/>
      <c r="R20" s="25"/>
      <c r="S20" s="25"/>
    </row>
    <row r="21" spans="1:19" ht="15" customHeight="1" x14ac:dyDescent="0.25">
      <c r="A21" s="18"/>
      <c r="B21" s="38" t="s">
        <v>55</v>
      </c>
      <c r="C21" s="48">
        <v>1</v>
      </c>
      <c r="D21" s="39">
        <f>D27</f>
        <v>15</v>
      </c>
      <c r="E21" s="39">
        <v>0.45</v>
      </c>
      <c r="F21" s="39">
        <v>0.05</v>
      </c>
      <c r="G21" s="40">
        <f>PRODUCT(C21:F21)</f>
        <v>0.33750000000000002</v>
      </c>
      <c r="H21" s="41"/>
      <c r="I21" s="41"/>
      <c r="J21" s="41"/>
      <c r="K21" s="21"/>
      <c r="M21" s="25"/>
      <c r="N21" s="1"/>
      <c r="O21" s="1"/>
      <c r="P21" s="1"/>
      <c r="Q21" s="1"/>
      <c r="R21" s="25"/>
      <c r="S21" s="25"/>
    </row>
    <row r="22" spans="1:19" ht="15" customHeight="1" x14ac:dyDescent="0.25">
      <c r="A22" s="18"/>
      <c r="B22" s="38"/>
      <c r="C22" s="48">
        <v>1</v>
      </c>
      <c r="D22" s="39">
        <f>D28</f>
        <v>7</v>
      </c>
      <c r="E22" s="39">
        <v>0.45</v>
      </c>
      <c r="F22" s="39">
        <v>0.05</v>
      </c>
      <c r="G22" s="40">
        <f>PRODUCT(C22:F22)</f>
        <v>0.1575</v>
      </c>
      <c r="H22" s="41"/>
      <c r="I22" s="41"/>
      <c r="J22" s="41"/>
      <c r="K22" s="21"/>
      <c r="M22" s="25"/>
      <c r="N22" s="1"/>
      <c r="O22" s="1"/>
      <c r="P22" s="1"/>
      <c r="Q22" s="1"/>
      <c r="R22" s="25"/>
      <c r="S22" s="25"/>
    </row>
    <row r="23" spans="1:19" ht="15" customHeight="1" x14ac:dyDescent="0.25">
      <c r="A23" s="41"/>
      <c r="B23" s="38" t="s">
        <v>42</v>
      </c>
      <c r="C23" s="43"/>
      <c r="D23" s="44"/>
      <c r="E23" s="44"/>
      <c r="F23" s="44"/>
      <c r="G23" s="34">
        <f>SUM(G21:G22)</f>
        <v>0.495</v>
      </c>
      <c r="H23" s="34" t="s">
        <v>41</v>
      </c>
      <c r="I23" s="34">
        <v>10634.5</v>
      </c>
      <c r="J23" s="45">
        <f>G23*I23</f>
        <v>5264.0775000000003</v>
      </c>
      <c r="K23" s="37"/>
    </row>
    <row r="24" spans="1:19" ht="15" customHeight="1" x14ac:dyDescent="0.25">
      <c r="A24" s="41"/>
      <c r="B24" s="38" t="s">
        <v>40</v>
      </c>
      <c r="C24" s="43"/>
      <c r="D24" s="44"/>
      <c r="E24" s="44"/>
      <c r="F24" s="44"/>
      <c r="G24" s="44"/>
      <c r="H24" s="44"/>
      <c r="I24" s="44"/>
      <c r="J24" s="46">
        <f>0.13*G23*((114907.3+6135.3)/15)</f>
        <v>519.27275400000008</v>
      </c>
      <c r="K24" s="37"/>
    </row>
    <row r="25" spans="1:19" ht="15" customHeight="1" x14ac:dyDescent="0.25">
      <c r="A25" s="41"/>
      <c r="B25" s="38"/>
      <c r="C25" s="43"/>
      <c r="D25" s="44"/>
      <c r="E25" s="44"/>
      <c r="F25" s="44"/>
      <c r="G25" s="44"/>
      <c r="H25" s="44"/>
      <c r="I25" s="44"/>
      <c r="J25" s="46"/>
      <c r="K25" s="37"/>
    </row>
    <row r="26" spans="1:19" s="1" customFormat="1" ht="90" x14ac:dyDescent="0.25">
      <c r="A26" s="64">
        <v>4</v>
      </c>
      <c r="B26" s="30" t="s">
        <v>49</v>
      </c>
      <c r="C26" s="65"/>
      <c r="D26" s="40"/>
      <c r="E26" s="40"/>
      <c r="F26" s="40"/>
      <c r="G26" s="40"/>
      <c r="H26" s="40"/>
      <c r="I26" s="40"/>
      <c r="J26" s="46"/>
      <c r="K26" s="29"/>
    </row>
    <row r="27" spans="1:19" ht="15" customHeight="1" x14ac:dyDescent="0.25">
      <c r="A27" s="18"/>
      <c r="B27" s="38" t="s">
        <v>55</v>
      </c>
      <c r="C27" s="48">
        <v>1</v>
      </c>
      <c r="D27" s="39">
        <v>15</v>
      </c>
      <c r="E27" s="39">
        <v>0.45</v>
      </c>
      <c r="F27" s="39">
        <v>0.75</v>
      </c>
      <c r="G27" s="40">
        <f>PRODUCT(C27:F27)</f>
        <v>5.0625</v>
      </c>
      <c r="H27" s="41"/>
      <c r="I27" s="41"/>
      <c r="J27" s="41"/>
      <c r="K27" s="21"/>
      <c r="M27" s="25"/>
      <c r="N27" s="1"/>
      <c r="O27" s="1"/>
      <c r="P27" s="1"/>
      <c r="Q27" s="1"/>
      <c r="R27" s="25"/>
      <c r="S27" s="25"/>
    </row>
    <row r="28" spans="1:19" ht="15" customHeight="1" x14ac:dyDescent="0.25">
      <c r="A28" s="18"/>
      <c r="B28" s="38"/>
      <c r="C28" s="48">
        <v>1</v>
      </c>
      <c r="D28" s="39">
        <v>7</v>
      </c>
      <c r="E28" s="39">
        <v>0.45</v>
      </c>
      <c r="F28" s="39">
        <v>0.75</v>
      </c>
      <c r="G28" s="40">
        <f>PRODUCT(C28:F28)</f>
        <v>2.3624999999999998</v>
      </c>
      <c r="H28" s="41"/>
      <c r="I28" s="41"/>
      <c r="J28" s="41"/>
      <c r="K28" s="21"/>
      <c r="M28" s="25"/>
      <c r="N28" s="1"/>
      <c r="O28" s="1"/>
      <c r="P28" s="1"/>
      <c r="Q28" s="1"/>
      <c r="R28" s="25"/>
      <c r="S28" s="25"/>
    </row>
    <row r="29" spans="1:19" ht="15" customHeight="1" x14ac:dyDescent="0.25">
      <c r="A29" s="41"/>
      <c r="B29" s="38" t="s">
        <v>42</v>
      </c>
      <c r="C29" s="43"/>
      <c r="D29" s="44"/>
      <c r="E29" s="44"/>
      <c r="F29" s="44"/>
      <c r="G29" s="34">
        <f>SUM(G27:G28)</f>
        <v>7.4249999999999998</v>
      </c>
      <c r="H29" s="34" t="s">
        <v>41</v>
      </c>
      <c r="I29" s="34">
        <v>9709.43</v>
      </c>
      <c r="J29" s="45">
        <f>G29*I29</f>
        <v>72092.517749999999</v>
      </c>
      <c r="K29" s="37"/>
    </row>
    <row r="30" spans="1:19" ht="15" customHeight="1" x14ac:dyDescent="0.25">
      <c r="A30" s="41"/>
      <c r="B30" s="38" t="s">
        <v>40</v>
      </c>
      <c r="C30" s="43"/>
      <c r="D30" s="44"/>
      <c r="E30" s="44"/>
      <c r="F30" s="44"/>
      <c r="G30" s="44"/>
      <c r="H30" s="44"/>
      <c r="I30" s="44"/>
      <c r="J30" s="46">
        <f>0.13*G29*((27092.1)/5)</f>
        <v>5230.1299050000007</v>
      </c>
      <c r="K30" s="37"/>
    </row>
    <row r="31" spans="1:19" ht="15" customHeight="1" x14ac:dyDescent="0.25">
      <c r="A31" s="41"/>
      <c r="B31" s="38"/>
      <c r="C31" s="43"/>
      <c r="D31" s="44"/>
      <c r="E31" s="44"/>
      <c r="F31" s="44"/>
      <c r="G31" s="34"/>
      <c r="H31" s="34"/>
      <c r="I31" s="34"/>
      <c r="J31" s="45"/>
      <c r="K31" s="37"/>
    </row>
    <row r="32" spans="1:19" ht="75" x14ac:dyDescent="0.25">
      <c r="A32" s="18">
        <v>5</v>
      </c>
      <c r="B32" s="30" t="s">
        <v>66</v>
      </c>
      <c r="C32" s="19" t="s">
        <v>7</v>
      </c>
      <c r="D32" s="66" t="s">
        <v>52</v>
      </c>
      <c r="E32" s="67" t="s">
        <v>57</v>
      </c>
      <c r="F32" s="67" t="s">
        <v>58</v>
      </c>
      <c r="G32" s="67" t="s">
        <v>59</v>
      </c>
      <c r="H32" s="22"/>
      <c r="I32" s="23"/>
      <c r="J32" s="42"/>
      <c r="K32" s="21"/>
    </row>
    <row r="33" spans="1:19" ht="15" customHeight="1" x14ac:dyDescent="0.25">
      <c r="A33" s="18"/>
      <c r="B33" s="38" t="s">
        <v>62</v>
      </c>
      <c r="C33" s="19">
        <f>TRUNC(D34/0.15,0)</f>
        <v>32</v>
      </c>
      <c r="D33" s="20">
        <f>D10-0.1</f>
        <v>6.4</v>
      </c>
      <c r="E33" s="21">
        <f>10*10/162</f>
        <v>0.61728395061728392</v>
      </c>
      <c r="F33" s="21">
        <f>PRODUCT(C33:E33)</f>
        <v>126.41975308641975</v>
      </c>
      <c r="G33" s="68">
        <f>F33/1000</f>
        <v>0.12641975308641976</v>
      </c>
      <c r="H33" s="22"/>
      <c r="I33" s="23"/>
      <c r="J33" s="42"/>
      <c r="K33" s="21"/>
    </row>
    <row r="34" spans="1:19" ht="15" customHeight="1" x14ac:dyDescent="0.25">
      <c r="A34" s="18"/>
      <c r="B34" s="38"/>
      <c r="C34" s="19">
        <f>TRUNC(D33/0.15,0)</f>
        <v>42</v>
      </c>
      <c r="D34" s="20">
        <f>E10-0.1</f>
        <v>4.9000000000000004</v>
      </c>
      <c r="E34" s="21">
        <f>10*10/162</f>
        <v>0.61728395061728392</v>
      </c>
      <c r="F34" s="21">
        <f>PRODUCT(C34:E34)</f>
        <v>127.03703703703704</v>
      </c>
      <c r="G34" s="68">
        <f>F34/1000</f>
        <v>0.12703703703703703</v>
      </c>
      <c r="H34" s="22"/>
      <c r="I34" s="23"/>
      <c r="J34" s="42"/>
      <c r="K34" s="21"/>
    </row>
    <row r="35" spans="1:19" ht="15" customHeight="1" x14ac:dyDescent="0.25">
      <c r="A35" s="18"/>
      <c r="B35" s="38" t="s">
        <v>42</v>
      </c>
      <c r="C35" s="19"/>
      <c r="D35" s="20"/>
      <c r="E35" s="21"/>
      <c r="F35" s="21"/>
      <c r="G35" s="23">
        <f>SUM(G33:G34)</f>
        <v>0.25345679012345679</v>
      </c>
      <c r="H35" s="22" t="s">
        <v>53</v>
      </c>
      <c r="I35" s="23">
        <v>124140</v>
      </c>
      <c r="J35" s="42">
        <f>G35*I35</f>
        <v>31464.125925925924</v>
      </c>
      <c r="K35" s="21"/>
    </row>
    <row r="36" spans="1:19" ht="15" customHeight="1" x14ac:dyDescent="0.25">
      <c r="A36" s="18"/>
      <c r="B36" s="38" t="s">
        <v>40</v>
      </c>
      <c r="C36" s="19"/>
      <c r="D36" s="20"/>
      <c r="E36" s="21"/>
      <c r="F36" s="21"/>
      <c r="G36" s="23"/>
      <c r="H36" s="22"/>
      <c r="I36" s="23"/>
      <c r="J36" s="42">
        <f>0.13*G35*110960</f>
        <v>3656.0635061728399</v>
      </c>
      <c r="K36" s="21"/>
    </row>
    <row r="37" spans="1:19" ht="15" customHeight="1" x14ac:dyDescent="0.25">
      <c r="A37" s="18"/>
      <c r="B37" s="38"/>
      <c r="C37" s="19"/>
      <c r="D37" s="20"/>
      <c r="E37" s="21"/>
      <c r="F37" s="21"/>
      <c r="G37" s="23"/>
      <c r="H37" s="22"/>
      <c r="I37" s="23"/>
      <c r="J37" s="42"/>
      <c r="K37" s="21"/>
    </row>
    <row r="38" spans="1:19" ht="75" x14ac:dyDescent="0.25">
      <c r="A38" s="18">
        <v>6</v>
      </c>
      <c r="B38" s="30" t="s">
        <v>65</v>
      </c>
      <c r="C38" s="19"/>
      <c r="D38" s="20"/>
      <c r="E38" s="21"/>
      <c r="F38" s="21"/>
      <c r="G38" s="23"/>
      <c r="H38" s="22"/>
      <c r="I38" s="23"/>
      <c r="J38" s="42"/>
      <c r="K38" s="21"/>
    </row>
    <row r="39" spans="1:19" ht="15" customHeight="1" x14ac:dyDescent="0.25">
      <c r="A39" s="18"/>
      <c r="B39" s="38" t="str">
        <f>B10</f>
        <v>-for road</v>
      </c>
      <c r="C39" s="48">
        <v>1</v>
      </c>
      <c r="D39" s="39">
        <f>D10</f>
        <v>6.5</v>
      </c>
      <c r="E39" s="39">
        <f>E10</f>
        <v>5</v>
      </c>
      <c r="F39" s="39">
        <v>0.15</v>
      </c>
      <c r="G39" s="40">
        <f>PRODUCT(C39:F39)</f>
        <v>4.875</v>
      </c>
      <c r="H39" s="41"/>
      <c r="I39" s="41"/>
      <c r="J39" s="41"/>
      <c r="K39" s="21"/>
      <c r="M39" s="25"/>
      <c r="N39" s="1"/>
      <c r="O39" s="1"/>
      <c r="P39" s="1"/>
      <c r="Q39" s="1"/>
      <c r="R39" s="25"/>
      <c r="S39" s="25"/>
    </row>
    <row r="40" spans="1:19" ht="15" customHeight="1" x14ac:dyDescent="0.25">
      <c r="A40" s="41"/>
      <c r="B40" s="38" t="s">
        <v>42</v>
      </c>
      <c r="C40" s="43"/>
      <c r="D40" s="44"/>
      <c r="E40" s="44"/>
      <c r="F40" s="44"/>
      <c r="G40" s="34">
        <f>SUM(G39:G39)</f>
        <v>4.875</v>
      </c>
      <c r="H40" s="34" t="s">
        <v>41</v>
      </c>
      <c r="I40" s="34">
        <v>11588.17</v>
      </c>
      <c r="J40" s="45">
        <f>G40*I40</f>
        <v>56492.328750000001</v>
      </c>
      <c r="K40" s="37"/>
    </row>
    <row r="41" spans="1:19" ht="15" customHeight="1" x14ac:dyDescent="0.25">
      <c r="A41" s="41"/>
      <c r="B41" s="38" t="s">
        <v>40</v>
      </c>
      <c r="C41" s="43"/>
      <c r="D41" s="44"/>
      <c r="E41" s="44"/>
      <c r="F41" s="44"/>
      <c r="G41" s="44"/>
      <c r="H41" s="44"/>
      <c r="I41" s="44"/>
      <c r="J41" s="46">
        <f>0.13*G40*(128662.2+6685.5)/15</f>
        <v>5718.4403250000014</v>
      </c>
      <c r="K41" s="37"/>
    </row>
    <row r="42" spans="1:19" ht="15" customHeight="1" x14ac:dyDescent="0.25">
      <c r="A42" s="41"/>
      <c r="B42" s="38"/>
      <c r="C42" s="43"/>
      <c r="D42" s="44"/>
      <c r="E42" s="44"/>
      <c r="F42" s="44"/>
      <c r="G42" s="34"/>
      <c r="H42" s="34"/>
      <c r="I42" s="34"/>
      <c r="J42" s="45"/>
      <c r="K42" s="37"/>
    </row>
    <row r="43" spans="1:19" ht="225" x14ac:dyDescent="0.25">
      <c r="A43" s="18">
        <v>7</v>
      </c>
      <c r="B43" s="30" t="s">
        <v>63</v>
      </c>
      <c r="C43" s="19"/>
      <c r="D43" s="20"/>
      <c r="E43" s="21"/>
      <c r="F43" s="21"/>
      <c r="G43" s="23"/>
      <c r="H43" s="22"/>
      <c r="I43" s="23"/>
      <c r="J43" s="42"/>
      <c r="K43" s="21"/>
    </row>
    <row r="44" spans="1:19" ht="15" customHeight="1" x14ac:dyDescent="0.25">
      <c r="A44" s="18"/>
      <c r="B44" s="38" t="s">
        <v>64</v>
      </c>
      <c r="C44" s="19">
        <v>1</v>
      </c>
      <c r="D44" s="39">
        <v>3</v>
      </c>
      <c r="E44" s="39">
        <v>1</v>
      </c>
      <c r="F44" s="39">
        <v>1</v>
      </c>
      <c r="G44" s="40">
        <f t="shared" ref="G44" si="0">PRODUCT(C44:F44)</f>
        <v>3</v>
      </c>
      <c r="H44" s="41"/>
      <c r="I44" s="41"/>
      <c r="J44" s="41"/>
      <c r="K44" s="21"/>
    </row>
    <row r="45" spans="1:19" ht="15" customHeight="1" x14ac:dyDescent="0.25">
      <c r="A45" s="18"/>
      <c r="B45" s="38" t="s">
        <v>42</v>
      </c>
      <c r="C45" s="19"/>
      <c r="D45" s="20"/>
      <c r="E45" s="21"/>
      <c r="F45" s="21"/>
      <c r="G45" s="23">
        <f>SUM(G44:G44)</f>
        <v>3</v>
      </c>
      <c r="H45" s="22" t="s">
        <v>41</v>
      </c>
      <c r="I45" s="23">
        <v>6152.23</v>
      </c>
      <c r="J45" s="42">
        <f>G45*I45</f>
        <v>18456.689999999999</v>
      </c>
      <c r="K45" s="21"/>
    </row>
    <row r="46" spans="1:19" ht="15" customHeight="1" x14ac:dyDescent="0.25">
      <c r="A46" s="18"/>
      <c r="B46" s="38" t="s">
        <v>40</v>
      </c>
      <c r="C46" s="19"/>
      <c r="D46" s="20"/>
      <c r="E46" s="21"/>
      <c r="F46" s="21"/>
      <c r="G46" s="23"/>
      <c r="H46" s="22"/>
      <c r="I46" s="23"/>
      <c r="J46" s="42">
        <f>0.13*G45*26798.3/6</f>
        <v>1741.8895</v>
      </c>
      <c r="K46" s="21"/>
    </row>
    <row r="47" spans="1:19" ht="15" customHeight="1" x14ac:dyDescent="0.25">
      <c r="A47" s="18"/>
      <c r="B47" s="38"/>
      <c r="C47" s="19"/>
      <c r="D47" s="20"/>
      <c r="E47" s="21"/>
      <c r="F47" s="21"/>
      <c r="G47" s="23"/>
      <c r="H47" s="22"/>
      <c r="I47" s="23"/>
      <c r="J47" s="42"/>
      <c r="K47" s="21"/>
    </row>
    <row r="48" spans="1:19" ht="105" x14ac:dyDescent="0.25">
      <c r="A48" s="18">
        <v>8</v>
      </c>
      <c r="B48" s="30" t="s">
        <v>67</v>
      </c>
      <c r="C48" s="19"/>
      <c r="D48" s="20"/>
      <c r="E48" s="21"/>
      <c r="F48" s="21"/>
      <c r="G48" s="23"/>
      <c r="H48" s="22"/>
      <c r="I48" s="23"/>
      <c r="J48" s="42"/>
      <c r="K48" s="21"/>
    </row>
    <row r="49" spans="1:19" ht="15" customHeight="1" x14ac:dyDescent="0.25">
      <c r="A49" s="18"/>
      <c r="B49" s="38" t="s">
        <v>64</v>
      </c>
      <c r="C49" s="19">
        <v>1</v>
      </c>
      <c r="D49" s="39">
        <v>3</v>
      </c>
      <c r="E49" s="39"/>
      <c r="F49" s="39">
        <v>2</v>
      </c>
      <c r="G49" s="40">
        <f t="shared" ref="G49:G50" si="1">PRODUCT(C49:F49)</f>
        <v>6</v>
      </c>
      <c r="H49" s="41"/>
      <c r="I49" s="41"/>
      <c r="J49" s="41"/>
      <c r="K49" s="21"/>
    </row>
    <row r="50" spans="1:19" ht="15" customHeight="1" x14ac:dyDescent="0.25">
      <c r="A50" s="18"/>
      <c r="B50" s="38"/>
      <c r="C50" s="19">
        <v>1</v>
      </c>
      <c r="D50" s="39">
        <v>3</v>
      </c>
      <c r="E50" s="39"/>
      <c r="F50" s="39">
        <v>1</v>
      </c>
      <c r="G50" s="40">
        <f t="shared" si="1"/>
        <v>3</v>
      </c>
      <c r="H50" s="41"/>
      <c r="I50" s="41"/>
      <c r="J50" s="41"/>
      <c r="K50" s="21"/>
    </row>
    <row r="51" spans="1:19" ht="15" customHeight="1" x14ac:dyDescent="0.25">
      <c r="A51" s="18"/>
      <c r="B51" s="38" t="s">
        <v>42</v>
      </c>
      <c r="C51" s="19"/>
      <c r="D51" s="20"/>
      <c r="E51" s="21"/>
      <c r="F51" s="21"/>
      <c r="G51" s="23">
        <f>SUM(G49:G50)</f>
        <v>9</v>
      </c>
      <c r="H51" s="22" t="s">
        <v>54</v>
      </c>
      <c r="I51" s="23">
        <v>161.41999999999999</v>
      </c>
      <c r="J51" s="42">
        <f>G51*I51</f>
        <v>1452.78</v>
      </c>
      <c r="K51" s="21"/>
    </row>
    <row r="52" spans="1:19" ht="15" customHeight="1" x14ac:dyDescent="0.25">
      <c r="A52" s="18"/>
      <c r="B52" s="38" t="s">
        <v>40</v>
      </c>
      <c r="C52" s="19"/>
      <c r="D52" s="20"/>
      <c r="E52" s="21"/>
      <c r="F52" s="21"/>
      <c r="G52" s="23"/>
      <c r="H52" s="22"/>
      <c r="I52" s="23"/>
      <c r="J52" s="42">
        <f>0.13*G51*45360/300</f>
        <v>176.904</v>
      </c>
      <c r="K52" s="21"/>
    </row>
    <row r="53" spans="1:19" ht="15" customHeight="1" x14ac:dyDescent="0.25">
      <c r="A53" s="18"/>
      <c r="B53" s="38"/>
      <c r="C53" s="19"/>
      <c r="D53" s="20"/>
      <c r="E53" s="21"/>
      <c r="F53" s="21"/>
      <c r="G53" s="23"/>
      <c r="H53" s="22"/>
      <c r="I53" s="23"/>
      <c r="J53" s="42"/>
      <c r="K53" s="21"/>
    </row>
    <row r="54" spans="1:19" ht="15" customHeight="1" x14ac:dyDescent="0.25">
      <c r="A54" s="18">
        <v>9</v>
      </c>
      <c r="B54" s="30" t="s">
        <v>30</v>
      </c>
      <c r="C54" s="19">
        <v>1</v>
      </c>
      <c r="D54" s="20"/>
      <c r="E54" s="21"/>
      <c r="F54" s="21"/>
      <c r="G54" s="35">
        <f t="shared" ref="G54" si="2">PRODUCT(C54:F54)</f>
        <v>1</v>
      </c>
      <c r="H54" s="22" t="s">
        <v>31</v>
      </c>
      <c r="I54" s="23">
        <v>500</v>
      </c>
      <c r="J54" s="35">
        <f>G54*I54</f>
        <v>500</v>
      </c>
      <c r="K54" s="21"/>
      <c r="M54" s="25"/>
      <c r="N54" s="1"/>
      <c r="O54" s="1"/>
      <c r="P54" s="1"/>
      <c r="Q54" s="1"/>
      <c r="R54" s="25"/>
      <c r="S54" s="25"/>
    </row>
    <row r="55" spans="1:19" ht="15" customHeight="1" x14ac:dyDescent="0.25">
      <c r="A55" s="18"/>
      <c r="B55" s="24"/>
      <c r="C55" s="19"/>
      <c r="D55" s="20"/>
      <c r="E55" s="21"/>
      <c r="F55" s="21"/>
      <c r="G55" s="23"/>
      <c r="H55" s="22"/>
      <c r="I55" s="23"/>
      <c r="J55" s="42"/>
      <c r="K55" s="21"/>
      <c r="M55" s="25"/>
      <c r="N55" s="1">
        <f>2.4*3.281</f>
        <v>7.8743999999999996</v>
      </c>
      <c r="O55" s="1"/>
      <c r="P55" s="1"/>
      <c r="Q55" s="1"/>
      <c r="R55" s="25"/>
      <c r="S55" s="25"/>
    </row>
    <row r="56" spans="1:19" x14ac:dyDescent="0.25">
      <c r="A56" s="41"/>
      <c r="B56" s="47" t="s">
        <v>17</v>
      </c>
      <c r="C56" s="48"/>
      <c r="D56" s="39"/>
      <c r="E56" s="39"/>
      <c r="F56" s="39"/>
      <c r="G56" s="42"/>
      <c r="H56" s="42"/>
      <c r="I56" s="42"/>
      <c r="J56" s="42">
        <f>SUM(J10:J54)</f>
        <v>226825.43584109875</v>
      </c>
      <c r="K56" s="37"/>
    </row>
    <row r="57" spans="1:19" x14ac:dyDescent="0.25">
      <c r="A57" s="59"/>
      <c r="B57" s="62"/>
      <c r="C57" s="63"/>
      <c r="D57" s="60"/>
      <c r="E57" s="60"/>
      <c r="F57" s="60"/>
      <c r="G57" s="61"/>
      <c r="H57" s="61"/>
      <c r="I57" s="61"/>
      <c r="J57" s="61"/>
      <c r="K57" s="58"/>
    </row>
    <row r="58" spans="1:19" s="1" customFormat="1" x14ac:dyDescent="0.25">
      <c r="A58" s="51"/>
      <c r="B58" s="29" t="s">
        <v>27</v>
      </c>
      <c r="C58" s="88">
        <f>J56</f>
        <v>226825.43584109875</v>
      </c>
      <c r="D58" s="88"/>
      <c r="E58" s="40">
        <v>100</v>
      </c>
      <c r="F58" s="52"/>
      <c r="G58" s="53"/>
      <c r="H58" s="52"/>
      <c r="I58" s="54"/>
      <c r="J58" s="55"/>
      <c r="K58" s="56"/>
    </row>
    <row r="59" spans="1:19" x14ac:dyDescent="0.25">
      <c r="A59" s="57"/>
      <c r="B59" s="29" t="s">
        <v>32</v>
      </c>
      <c r="C59" s="91">
        <v>200000</v>
      </c>
      <c r="D59" s="91"/>
      <c r="E59" s="40"/>
      <c r="F59" s="50"/>
      <c r="G59" s="49"/>
      <c r="H59" s="49"/>
      <c r="I59" s="49"/>
      <c r="J59" s="49"/>
      <c r="K59" s="50"/>
    </row>
    <row r="60" spans="1:19" x14ac:dyDescent="0.25">
      <c r="A60" s="57"/>
      <c r="B60" s="29" t="s">
        <v>33</v>
      </c>
      <c r="C60" s="91">
        <f>C59-C62-C63</f>
        <v>190000</v>
      </c>
      <c r="D60" s="91"/>
      <c r="E60" s="40">
        <f>C60/C58*100</f>
        <v>83.764856130642869</v>
      </c>
      <c r="F60" s="50"/>
      <c r="G60" s="49"/>
      <c r="H60" s="49"/>
      <c r="I60" s="49"/>
      <c r="J60" s="49"/>
      <c r="K60" s="50"/>
    </row>
    <row r="61" spans="1:19" x14ac:dyDescent="0.25">
      <c r="A61" s="57"/>
      <c r="B61" s="29" t="s">
        <v>34</v>
      </c>
      <c r="C61" s="88">
        <f>C58-C60</f>
        <v>36825.435841098748</v>
      </c>
      <c r="D61" s="88"/>
      <c r="E61" s="40">
        <f>100-E60</f>
        <v>16.235143869357131</v>
      </c>
      <c r="F61" s="50"/>
      <c r="G61" s="49"/>
      <c r="H61" s="49"/>
      <c r="I61" s="49"/>
      <c r="J61" s="49"/>
      <c r="K61" s="50"/>
    </row>
    <row r="62" spans="1:19" x14ac:dyDescent="0.25">
      <c r="A62" s="57"/>
      <c r="B62" s="29" t="s">
        <v>35</v>
      </c>
      <c r="C62" s="88">
        <f>C59*0.03</f>
        <v>6000</v>
      </c>
      <c r="D62" s="88"/>
      <c r="E62" s="40">
        <v>3</v>
      </c>
      <c r="F62" s="50"/>
      <c r="G62" s="49"/>
      <c r="H62" s="49"/>
      <c r="I62" s="49"/>
      <c r="J62" s="49"/>
      <c r="K62" s="50"/>
    </row>
    <row r="63" spans="1:19" x14ac:dyDescent="0.25">
      <c r="A63" s="57"/>
      <c r="B63" s="29" t="s">
        <v>36</v>
      </c>
      <c r="C63" s="88">
        <f>C59*0.02</f>
        <v>4000</v>
      </c>
      <c r="D63" s="88"/>
      <c r="E63" s="40">
        <v>2</v>
      </c>
      <c r="F63" s="50"/>
      <c r="G63" s="49"/>
      <c r="H63" s="49"/>
      <c r="I63" s="49"/>
      <c r="J63" s="49"/>
      <c r="K63" s="50"/>
    </row>
    <row r="64" spans="1:19" s="36" customFormat="1" x14ac:dyDescent="0.25">
      <c r="A64" s="58"/>
      <c r="B64" s="58"/>
      <c r="C64" s="58"/>
      <c r="D64" s="58"/>
      <c r="E64" s="58"/>
      <c r="F64" s="58"/>
      <c r="G64" s="58"/>
      <c r="H64" s="58"/>
      <c r="I64" s="58"/>
      <c r="J64" s="58"/>
      <c r="K64" s="58"/>
    </row>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sheetData>
  <mergeCells count="16">
    <mergeCell ref="C62:D62"/>
    <mergeCell ref="C63:D63"/>
    <mergeCell ref="A7:F7"/>
    <mergeCell ref="H7:K7"/>
    <mergeCell ref="C58:D58"/>
    <mergeCell ref="C59:D59"/>
    <mergeCell ref="C60:D60"/>
    <mergeCell ref="C61:D61"/>
    <mergeCell ref="O15:U15"/>
    <mergeCell ref="A6:F6"/>
    <mergeCell ref="H6:K6"/>
    <mergeCell ref="A1:K1"/>
    <mergeCell ref="A2:K2"/>
    <mergeCell ref="A3:K3"/>
    <mergeCell ref="A4:K4"/>
    <mergeCell ref="A5:K5"/>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2025-02-09T08:07:45Z</cp:lastPrinted>
  <dcterms:created xsi:type="dcterms:W3CDTF">2015-06-05T18:17:20Z</dcterms:created>
  <dcterms:modified xsi:type="dcterms:W3CDTF">2025-02-09T08:08:43Z</dcterms:modified>
</cp:coreProperties>
</file>