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राष्ट्रिय मा. बि. वाल निर्माण\"/>
    </mc:Choice>
  </mc:AlternateContent>
  <bookViews>
    <workbookView xWindow="-120" yWindow="-120" windowWidth="20736" windowHeight="11160" activeTab="4"/>
  </bookViews>
  <sheets>
    <sheet name="WCR" sheetId="6" r:id="rId1"/>
    <sheet name="re-estimate" sheetId="18" state="hidden" r:id="rId2"/>
    <sheet name="grill item changed" sheetId="19" state="hidden" r:id="rId3"/>
    <sheet name="callapsible gate added" sheetId="20" r:id="rId4"/>
    <sheet name="Sheet1" sheetId="21"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3">#REF!</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3">'callapsible gate added'!$A$1:$K$119</definedName>
    <definedName name="_xlnm.Print_Area" localSheetId="2">'grill item changed'!$A$1:$K$113</definedName>
    <definedName name="_xlnm.Print_Area" localSheetId="1">'re-estimate'!$A$1:$K$113</definedName>
    <definedName name="_xlnm.Print_Titles" localSheetId="3">'callapsible gate added'!$1:$8</definedName>
    <definedName name="_xlnm.Print_Titles" localSheetId="2">'grill item changed'!$1:$8</definedName>
    <definedName name="_xlnm.Print_Titles" localSheetId="1">'re-estimate'!$1:$8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0" i="20" l="1"/>
  <c r="G79" i="20"/>
  <c r="G68" i="20"/>
  <c r="G56" i="20"/>
  <c r="G47" i="20"/>
  <c r="G41" i="20"/>
  <c r="G33" i="20"/>
  <c r="G27" i="20"/>
  <c r="G13" i="20"/>
  <c r="J106" i="20"/>
  <c r="G104" i="20"/>
  <c r="G105" i="20" s="1"/>
  <c r="J105" i="20" l="1"/>
  <c r="G78" i="20" l="1"/>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G10" i="20" l="1"/>
  <c r="J13" i="20" s="1"/>
  <c r="F55" i="20"/>
  <c r="G55" i="20" s="1"/>
  <c r="G11" i="20"/>
  <c r="D64" i="20"/>
  <c r="G26" i="20"/>
  <c r="G16" i="20"/>
  <c r="G17" i="20" s="1"/>
  <c r="J18"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J17" i="20" l="1"/>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J68" i="20" l="1"/>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sharedStrings.xml><?xml version="1.0" encoding="utf-8"?>
<sst xmlns="http://schemas.openxmlformats.org/spreadsheetml/2006/main" count="423" uniqueCount="101">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</sst>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 fillId="0" borderId="0" xfId="0" applyFont="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4" t="s">
        <v>0</v>
      </c>
      <c r="B1" s="74"/>
      <c r="C1" s="74"/>
      <c r="D1" s="74"/>
      <c r="E1" s="74"/>
      <c r="F1" s="74"/>
      <c r="G1" s="74"/>
      <c r="H1" s="74"/>
      <c r="I1" s="74"/>
      <c r="J1" s="74"/>
      <c r="K1" s="74"/>
    </row>
    <row r="2" spans="1:11" ht="24.6" x14ac:dyDescent="0.4">
      <c r="A2" s="75" t="s">
        <v>1</v>
      </c>
      <c r="B2" s="75"/>
      <c r="C2" s="75"/>
      <c r="D2" s="75"/>
      <c r="E2" s="75"/>
      <c r="F2" s="75"/>
      <c r="G2" s="75"/>
      <c r="H2" s="75"/>
      <c r="I2" s="75"/>
      <c r="J2" s="75"/>
      <c r="K2" s="75"/>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77" t="s">
        <v>18</v>
      </c>
      <c r="B5" s="77"/>
      <c r="C5" s="77"/>
      <c r="D5" s="77"/>
      <c r="E5" s="77"/>
      <c r="F5" s="77"/>
      <c r="G5" s="77"/>
      <c r="H5" s="77"/>
      <c r="I5" s="77"/>
      <c r="J5" s="77"/>
      <c r="K5" s="77"/>
    </row>
    <row r="6" spans="1:11" ht="18" x14ac:dyDescent="0.35">
      <c r="A6" s="8" t="s">
        <v>19</v>
      </c>
      <c r="B6" s="8"/>
      <c r="C6" s="72" t="e">
        <f>F18</f>
        <v>#REF!</v>
      </c>
      <c r="D6" s="73"/>
      <c r="E6" s="9"/>
      <c r="F6" s="8"/>
      <c r="G6" s="8"/>
      <c r="H6" s="8" t="s">
        <v>20</v>
      </c>
      <c r="I6" s="8"/>
      <c r="J6" s="72" t="e">
        <f>I18</f>
        <v>#REF!</v>
      </c>
      <c r="K6" s="73"/>
    </row>
    <row r="7" spans="1:11" x14ac:dyDescent="0.3">
      <c r="A7" s="26" t="s">
        <v>29</v>
      </c>
      <c r="B7" s="10"/>
      <c r="C7" s="10"/>
      <c r="D7" s="10"/>
      <c r="F7" s="81"/>
      <c r="G7" s="81"/>
      <c r="I7" s="82" t="s">
        <v>37</v>
      </c>
      <c r="J7" s="82"/>
      <c r="K7" s="82"/>
    </row>
    <row r="8" spans="1:11" ht="15.6" x14ac:dyDescent="0.3">
      <c r="A8" s="80" t="e">
        <f>#REF!</f>
        <v>#REF!</v>
      </c>
      <c r="B8" s="80"/>
      <c r="C8" s="80"/>
      <c r="D8" s="80"/>
      <c r="E8" s="80"/>
      <c r="F8" s="80"/>
      <c r="I8" s="83" t="s">
        <v>38</v>
      </c>
      <c r="J8" s="83"/>
      <c r="K8" s="83"/>
    </row>
    <row r="9" spans="1:11" x14ac:dyDescent="0.3">
      <c r="A9" s="84" t="e">
        <f>#REF!</f>
        <v>#REF!</v>
      </c>
      <c r="B9" s="84"/>
      <c r="C9" s="84"/>
      <c r="D9" s="84"/>
      <c r="E9" s="84"/>
      <c r="F9" s="84"/>
      <c r="I9" s="83" t="s">
        <v>39</v>
      </c>
      <c r="J9" s="83"/>
      <c r="K9" s="83"/>
    </row>
    <row r="11" spans="1:11" x14ac:dyDescent="0.3">
      <c r="A11" s="78" t="s">
        <v>21</v>
      </c>
      <c r="B11" s="78" t="s">
        <v>22</v>
      </c>
      <c r="C11" s="78" t="s">
        <v>12</v>
      </c>
      <c r="D11" s="85" t="s">
        <v>23</v>
      </c>
      <c r="E11" s="85"/>
      <c r="F11" s="85"/>
      <c r="G11" s="85" t="s">
        <v>24</v>
      </c>
      <c r="H11" s="85"/>
      <c r="I11" s="85"/>
      <c r="J11" s="78" t="s">
        <v>25</v>
      </c>
      <c r="K11" s="79" t="s">
        <v>15</v>
      </c>
    </row>
    <row r="12" spans="1:11" x14ac:dyDescent="0.3">
      <c r="A12" s="78"/>
      <c r="B12" s="78"/>
      <c r="C12" s="78"/>
      <c r="D12" s="11" t="s">
        <v>26</v>
      </c>
      <c r="E12" s="11" t="s">
        <v>13</v>
      </c>
      <c r="F12" s="11" t="s">
        <v>14</v>
      </c>
      <c r="G12" s="11" t="s">
        <v>26</v>
      </c>
      <c r="H12" s="11" t="s">
        <v>13</v>
      </c>
      <c r="I12" s="11" t="s">
        <v>14</v>
      </c>
      <c r="J12" s="78"/>
      <c r="K12" s="79"/>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93" t="s">
        <v>0</v>
      </c>
      <c r="B1" s="93"/>
      <c r="C1" s="93"/>
      <c r="D1" s="93"/>
      <c r="E1" s="93"/>
      <c r="F1" s="93"/>
      <c r="G1" s="93"/>
      <c r="H1" s="93"/>
      <c r="I1" s="93"/>
      <c r="J1" s="93"/>
      <c r="K1" s="93"/>
    </row>
    <row r="2" spans="1:19" s="1" customFormat="1" ht="22.8" x14ac:dyDescent="0.3">
      <c r="A2" s="94" t="s">
        <v>1</v>
      </c>
      <c r="B2" s="94"/>
      <c r="C2" s="94"/>
      <c r="D2" s="94"/>
      <c r="E2" s="94"/>
      <c r="F2" s="94"/>
      <c r="G2" s="94"/>
      <c r="H2" s="94"/>
      <c r="I2" s="94"/>
      <c r="J2" s="94"/>
      <c r="K2" s="94"/>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95" t="s">
        <v>4</v>
      </c>
      <c r="B5" s="95"/>
      <c r="C5" s="95"/>
      <c r="D5" s="95"/>
      <c r="E5" s="95"/>
      <c r="F5" s="95"/>
      <c r="G5" s="95"/>
      <c r="H5" s="95"/>
      <c r="I5" s="95"/>
      <c r="J5" s="95"/>
      <c r="K5" s="95"/>
    </row>
    <row r="6" spans="1:19" ht="15.6" x14ac:dyDescent="0.3">
      <c r="A6" s="80" t="s">
        <v>46</v>
      </c>
      <c r="B6" s="80"/>
      <c r="C6" s="80"/>
      <c r="D6" s="80"/>
      <c r="E6" s="80"/>
      <c r="F6" s="80"/>
      <c r="G6" s="2"/>
      <c r="H6" s="92" t="s">
        <v>45</v>
      </c>
      <c r="I6" s="92"/>
      <c r="J6" s="92"/>
      <c r="K6" s="92"/>
    </row>
    <row r="7" spans="1:19" ht="15.6" x14ac:dyDescent="0.3">
      <c r="A7" s="89" t="s">
        <v>28</v>
      </c>
      <c r="B7" s="89"/>
      <c r="C7" s="89"/>
      <c r="D7" s="89"/>
      <c r="E7" s="89"/>
      <c r="F7" s="89"/>
      <c r="G7" s="3"/>
      <c r="H7" s="90" t="s">
        <v>47</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6" t="s">
        <v>54</v>
      </c>
      <c r="N11" s="87"/>
      <c r="O11" s="87"/>
      <c r="P11" s="87"/>
      <c r="Q11" s="87"/>
      <c r="R11" s="87"/>
      <c r="S11" s="87"/>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 si="3">PRODUCT(C77:F77)</f>
        <v>11.832912353328542</v>
      </c>
      <c r="H77" s="22"/>
      <c r="I77" s="23"/>
      <c r="J77" s="41"/>
      <c r="K77" s="21"/>
    </row>
    <row r="78" spans="1:11" ht="15" customHeight="1" x14ac:dyDescent="0.3">
      <c r="A78" s="18"/>
      <c r="B78" s="37" t="s">
        <v>42</v>
      </c>
      <c r="C78" s="19"/>
      <c r="D78" s="20"/>
      <c r="E78" s="21"/>
      <c r="F78" s="21"/>
      <c r="G78" s="23">
        <f>SUM(G77:G77)</f>
        <v>11.832912353328542</v>
      </c>
      <c r="H78" s="22" t="s">
        <v>64</v>
      </c>
      <c r="I78" s="23">
        <v>2575.34</v>
      </c>
      <c r="J78" s="41">
        <f>G78*I78</f>
        <v>30473.772500021129</v>
      </c>
      <c r="K78" s="21"/>
    </row>
    <row r="79" spans="1:11" ht="15" customHeight="1" x14ac:dyDescent="0.3">
      <c r="A79" s="18"/>
      <c r="B79" s="37" t="s">
        <v>40</v>
      </c>
      <c r="C79" s="19"/>
      <c r="D79" s="20"/>
      <c r="E79" s="21"/>
      <c r="F79" s="21"/>
      <c r="G79" s="23"/>
      <c r="H79" s="22"/>
      <c r="I79" s="23"/>
      <c r="J79" s="41">
        <f>0.13*G78*24343.96/10</f>
        <v>3744.779285168167</v>
      </c>
      <c r="K79" s="21"/>
    </row>
    <row r="80" spans="1:11" ht="15" customHeight="1" x14ac:dyDescent="0.3">
      <c r="A80" s="18"/>
      <c r="B80" s="37"/>
      <c r="C80" s="19"/>
      <c r="D80" s="20"/>
      <c r="E80" s="21"/>
      <c r="F80" s="21"/>
      <c r="G80" s="23"/>
      <c r="H80" s="22"/>
      <c r="I80" s="23"/>
      <c r="J80" s="41"/>
      <c r="K80" s="21"/>
    </row>
    <row r="81" spans="1:11" ht="30.6" x14ac:dyDescent="0.3">
      <c r="A81" s="18">
        <v>12</v>
      </c>
      <c r="B81" s="61" t="s">
        <v>65</v>
      </c>
      <c r="C81" s="61"/>
      <c r="D81" s="61"/>
      <c r="E81" s="61"/>
      <c r="F81" s="61"/>
      <c r="G81" s="61"/>
      <c r="H81" s="61"/>
      <c r="I81" s="23"/>
      <c r="J81" s="41"/>
      <c r="K81" s="21"/>
    </row>
    <row r="82" spans="1:11" ht="15" customHeight="1" x14ac:dyDescent="0.3">
      <c r="A82" s="18"/>
      <c r="B82" s="37" t="s">
        <v>66</v>
      </c>
      <c r="C82" s="19">
        <v>1</v>
      </c>
      <c r="D82" s="20">
        <f>(5.17+15.5+27+10.917+70+53.5+21.333+24.5+41.17+4.667+39.75)/3.281</f>
        <v>95.552270649192295</v>
      </c>
      <c r="E82" s="21"/>
      <c r="F82" s="21"/>
      <c r="G82" s="39">
        <f t="shared" ref="G82" si="4">PRODUCT(C82:F82)</f>
        <v>95.552270649192295</v>
      </c>
      <c r="H82" s="22"/>
      <c r="I82" s="23"/>
      <c r="J82" s="41"/>
      <c r="K82" s="21"/>
    </row>
    <row r="83" spans="1:11" ht="15" customHeight="1" x14ac:dyDescent="0.3">
      <c r="A83" s="18"/>
      <c r="B83" s="37" t="s">
        <v>42</v>
      </c>
      <c r="C83" s="19"/>
      <c r="D83" s="20"/>
      <c r="E83" s="21"/>
      <c r="F83" s="21"/>
      <c r="G83" s="23">
        <f>SUM(G82:G82)</f>
        <v>95.552270649192295</v>
      </c>
      <c r="H83" s="22" t="s">
        <v>67</v>
      </c>
      <c r="I83" s="23">
        <v>82.59</v>
      </c>
      <c r="J83" s="41">
        <f>G83*I83</f>
        <v>7891.6620329167918</v>
      </c>
      <c r="K83" s="21"/>
    </row>
    <row r="84" spans="1:11" ht="15" customHeight="1" x14ac:dyDescent="0.3">
      <c r="A84" s="18"/>
      <c r="B84" s="37" t="s">
        <v>40</v>
      </c>
      <c r="C84" s="19"/>
      <c r="D84" s="20"/>
      <c r="E84" s="21"/>
      <c r="F84" s="21"/>
      <c r="G84" s="23"/>
      <c r="H84" s="22"/>
      <c r="I84" s="23"/>
      <c r="J84" s="41">
        <f>0.13*G83*1992.14/100</f>
        <v>247.45955058640655</v>
      </c>
      <c r="K84" s="21"/>
    </row>
    <row r="85" spans="1:11" ht="15" customHeight="1" x14ac:dyDescent="0.3">
      <c r="A85" s="18"/>
      <c r="B85" s="37"/>
      <c r="C85" s="19"/>
      <c r="D85" s="20"/>
      <c r="E85" s="21"/>
      <c r="F85" s="21"/>
      <c r="G85" s="23"/>
      <c r="H85" s="22"/>
      <c r="I85" s="23"/>
      <c r="J85" s="41"/>
      <c r="K85" s="21"/>
    </row>
    <row r="86" spans="1:11" ht="135.6" x14ac:dyDescent="0.3">
      <c r="A86" s="18">
        <v>13</v>
      </c>
      <c r="B86" s="61" t="s">
        <v>70</v>
      </c>
      <c r="C86" s="61"/>
      <c r="D86" s="61"/>
      <c r="E86" s="61"/>
      <c r="F86" s="61"/>
      <c r="G86" s="61"/>
      <c r="H86" s="61"/>
      <c r="I86" s="23"/>
      <c r="J86" s="41"/>
      <c r="K86" s="21"/>
    </row>
    <row r="87" spans="1:11" ht="15" customHeight="1" x14ac:dyDescent="0.3">
      <c r="A87" s="18"/>
      <c r="B87" s="37" t="s">
        <v>66</v>
      </c>
      <c r="C87" s="19">
        <v>1</v>
      </c>
      <c r="D87" s="20">
        <f>(13.5+12.333)/3.281</f>
        <v>7.873514172508381</v>
      </c>
      <c r="E87" s="21"/>
      <c r="F87" s="21"/>
      <c r="G87" s="39">
        <f t="shared" ref="G87" si="5">PRODUCT(C87:F87)</f>
        <v>7.873514172508381</v>
      </c>
      <c r="H87" s="22"/>
      <c r="I87" s="23"/>
      <c r="J87" s="41"/>
      <c r="K87" s="21"/>
    </row>
    <row r="88" spans="1:11" ht="15" customHeight="1" x14ac:dyDescent="0.3">
      <c r="A88" s="18"/>
      <c r="B88" s="37" t="s">
        <v>42</v>
      </c>
      <c r="C88" s="19"/>
      <c r="D88" s="20"/>
      <c r="E88" s="21"/>
      <c r="F88" s="21"/>
      <c r="G88" s="23">
        <f>SUM(G87:G87)</f>
        <v>7.873514172508381</v>
      </c>
      <c r="H88" s="22" t="s">
        <v>67</v>
      </c>
      <c r="I88" s="23">
        <v>4132.8</v>
      </c>
      <c r="J88" s="41">
        <f>G88*I88</f>
        <v>32539.65937214264</v>
      </c>
      <c r="K88" s="21"/>
    </row>
    <row r="89" spans="1:11" ht="15" customHeight="1" x14ac:dyDescent="0.3">
      <c r="A89" s="18"/>
      <c r="B89" s="37" t="s">
        <v>40</v>
      </c>
      <c r="C89" s="19"/>
      <c r="D89" s="20"/>
      <c r="E89" s="21"/>
      <c r="F89" s="21"/>
      <c r="G89" s="23"/>
      <c r="H89" s="22"/>
      <c r="I89" s="23"/>
      <c r="J89" s="41">
        <f>0.13*G88*4132.8</f>
        <v>4230.1557183785426</v>
      </c>
      <c r="K89" s="21"/>
    </row>
    <row r="90" spans="1:11" ht="15" customHeight="1" x14ac:dyDescent="0.3">
      <c r="A90" s="18"/>
      <c r="B90" s="37"/>
      <c r="C90" s="19"/>
      <c r="D90" s="20"/>
      <c r="E90" s="21"/>
      <c r="F90" s="21"/>
      <c r="G90" s="23"/>
      <c r="H90" s="22"/>
      <c r="I90" s="23"/>
      <c r="J90" s="41"/>
      <c r="K90" s="21"/>
    </row>
    <row r="91" spans="1:11" ht="30.6" x14ac:dyDescent="0.3">
      <c r="A91" s="18">
        <v>14</v>
      </c>
      <c r="B91" s="61" t="s">
        <v>89</v>
      </c>
      <c r="C91" s="19"/>
      <c r="D91" s="20"/>
      <c r="E91" s="21"/>
      <c r="F91" s="21"/>
      <c r="G91" s="23"/>
      <c r="H91" s="22"/>
      <c r="I91" s="23"/>
      <c r="J91" s="41"/>
      <c r="K91" s="21"/>
    </row>
    <row r="92" spans="1:11" ht="15" customHeight="1" x14ac:dyDescent="0.3">
      <c r="A92" s="18"/>
      <c r="B92" s="37" t="str">
        <f>B72</f>
        <v>-wall</v>
      </c>
      <c r="C92" s="19">
        <f>C72</f>
        <v>2</v>
      </c>
      <c r="D92" s="20">
        <f>D72</f>
        <v>72.769582444376724</v>
      </c>
      <c r="E92" s="21"/>
      <c r="F92" s="21">
        <f>F72</f>
        <v>1.8</v>
      </c>
      <c r="G92" s="39">
        <f t="shared" ref="G92" si="6">PRODUCT(C92:F92)</f>
        <v>261.97049679975623</v>
      </c>
      <c r="H92" s="22"/>
      <c r="I92" s="23"/>
      <c r="J92" s="41"/>
      <c r="K92" s="21"/>
    </row>
    <row r="93" spans="1:11" ht="15" customHeight="1" x14ac:dyDescent="0.3">
      <c r="A93" s="18"/>
      <c r="B93" s="37" t="s">
        <v>42</v>
      </c>
      <c r="C93" s="19"/>
      <c r="D93" s="20"/>
      <c r="E93" s="21"/>
      <c r="F93" s="21"/>
      <c r="G93" s="23">
        <f>SUM(G92:G92)</f>
        <v>261.97049679975623</v>
      </c>
      <c r="H93" s="22" t="s">
        <v>64</v>
      </c>
      <c r="I93" s="23">
        <v>251.77</v>
      </c>
      <c r="J93" s="41">
        <f>G93*I93</f>
        <v>65956.311979274629</v>
      </c>
      <c r="K93" s="21"/>
    </row>
    <row r="94" spans="1:11" ht="15" customHeight="1" x14ac:dyDescent="0.3">
      <c r="A94" s="18"/>
      <c r="B94" s="37" t="s">
        <v>40</v>
      </c>
      <c r="C94" s="19"/>
      <c r="D94" s="20"/>
      <c r="E94" s="21"/>
      <c r="F94" s="21"/>
      <c r="G94" s="23"/>
      <c r="H94" s="22"/>
      <c r="I94" s="23"/>
      <c r="J94" s="41">
        <f>0.13*G93*12736/100</f>
        <v>4337.393121414204</v>
      </c>
      <c r="K94" s="21"/>
    </row>
    <row r="95" spans="1:11" ht="15" customHeight="1" x14ac:dyDescent="0.3">
      <c r="A95" s="18"/>
      <c r="B95" s="37"/>
      <c r="C95" s="19"/>
      <c r="D95" s="20"/>
      <c r="E95" s="21"/>
      <c r="F95" s="21"/>
      <c r="G95" s="23"/>
      <c r="H95" s="22"/>
      <c r="I95" s="23"/>
      <c r="J95" s="41"/>
      <c r="K95" s="21"/>
    </row>
    <row r="96" spans="1:11" s="1" customFormat="1" ht="45.6" x14ac:dyDescent="0.3">
      <c r="A96" s="18">
        <v>15</v>
      </c>
      <c r="B96" s="62" t="s">
        <v>71</v>
      </c>
      <c r="C96" s="62"/>
      <c r="D96" s="62"/>
      <c r="E96" s="62"/>
      <c r="F96" s="62"/>
      <c r="G96" s="62"/>
      <c r="H96" s="62"/>
      <c r="I96" s="23"/>
      <c r="J96" s="63"/>
      <c r="K96" s="21"/>
    </row>
    <row r="97" spans="1:16" x14ac:dyDescent="0.3">
      <c r="A97" s="18"/>
      <c r="B97" s="64" t="s">
        <v>72</v>
      </c>
      <c r="C97" s="19">
        <v>2</v>
      </c>
      <c r="D97" s="20">
        <f>3.333/3.281</f>
        <v>1.0158488265772629</v>
      </c>
      <c r="E97" s="21"/>
      <c r="F97" s="21">
        <f>8.333/3.281</f>
        <v>2.5397744590064004</v>
      </c>
      <c r="G97" s="65">
        <f>PRODUCT(C97:F97)</f>
        <v>5.1600538079051095</v>
      </c>
      <c r="H97" s="66"/>
      <c r="I97" s="23"/>
      <c r="J97" s="67"/>
      <c r="K97" s="21"/>
    </row>
    <row r="98" spans="1:16" x14ac:dyDescent="0.3">
      <c r="A98" s="18"/>
      <c r="B98" s="24" t="s">
        <v>42</v>
      </c>
      <c r="C98" s="19"/>
      <c r="D98" s="20"/>
      <c r="E98" s="21"/>
      <c r="F98" s="21"/>
      <c r="G98" s="23">
        <f>SUM(G97:G97)</f>
        <v>5.1600538079051095</v>
      </c>
      <c r="H98" s="22" t="s">
        <v>64</v>
      </c>
      <c r="I98" s="34">
        <v>8306.7099999999991</v>
      </c>
      <c r="J98" s="67">
        <f>G98*I98</f>
        <v>42863.070566663446</v>
      </c>
      <c r="K98" s="21"/>
    </row>
    <row r="99" spans="1:16" x14ac:dyDescent="0.3">
      <c r="A99" s="18"/>
      <c r="B99" s="24" t="s">
        <v>73</v>
      </c>
      <c r="C99" s="19"/>
      <c r="D99" s="20"/>
      <c r="E99" s="21"/>
      <c r="F99" s="21"/>
      <c r="G99" s="23"/>
      <c r="H99" s="22"/>
      <c r="I99" s="23"/>
      <c r="J99" s="63">
        <f>0.13*J98</f>
        <v>5572.1991736662485</v>
      </c>
      <c r="K99" s="21"/>
    </row>
    <row r="100" spans="1:16" x14ac:dyDescent="0.3">
      <c r="A100" s="18"/>
      <c r="B100" s="24"/>
      <c r="C100" s="19"/>
      <c r="D100" s="20"/>
      <c r="E100" s="21"/>
      <c r="F100" s="21"/>
      <c r="G100" s="23"/>
      <c r="H100" s="22"/>
      <c r="I100" s="23"/>
      <c r="J100" s="63"/>
      <c r="K100" s="21"/>
    </row>
    <row r="101" spans="1:16" ht="15" customHeight="1" x14ac:dyDescent="0.3">
      <c r="A101" s="18">
        <v>16</v>
      </c>
      <c r="B101" s="30" t="s">
        <v>68</v>
      </c>
      <c r="C101" s="19">
        <v>1</v>
      </c>
      <c r="D101" s="20"/>
      <c r="E101" s="21"/>
      <c r="F101" s="21"/>
      <c r="G101" s="34">
        <f t="shared" ref="G101" si="7">PRODUCT(C101:F101)</f>
        <v>1</v>
      </c>
      <c r="H101" s="22" t="s">
        <v>69</v>
      </c>
      <c r="I101" s="23">
        <v>5000</v>
      </c>
      <c r="J101" s="34">
        <f>G101*I101</f>
        <v>5000</v>
      </c>
      <c r="K101" s="21"/>
    </row>
    <row r="102" spans="1:16" ht="15" customHeight="1" x14ac:dyDescent="0.3">
      <c r="A102" s="18"/>
      <c r="B102" s="37"/>
      <c r="C102" s="19"/>
      <c r="D102" s="20"/>
      <c r="E102" s="21"/>
      <c r="F102" s="21"/>
      <c r="G102" s="23"/>
      <c r="H102" s="22"/>
      <c r="I102" s="23"/>
      <c r="J102" s="41"/>
      <c r="K102" s="21"/>
    </row>
    <row r="103" spans="1:16" ht="15" customHeight="1" x14ac:dyDescent="0.3">
      <c r="A103" s="18"/>
      <c r="B103" s="37"/>
      <c r="C103" s="19"/>
      <c r="D103" s="20"/>
      <c r="E103" s="21"/>
      <c r="F103" s="21"/>
      <c r="G103" s="23"/>
      <c r="H103" s="22"/>
      <c r="I103" s="23"/>
      <c r="J103" s="41"/>
      <c r="K103" s="21"/>
    </row>
    <row r="104" spans="1:16" ht="15" customHeight="1" x14ac:dyDescent="0.3">
      <c r="A104" s="18">
        <v>17</v>
      </c>
      <c r="B104" s="30" t="s">
        <v>30</v>
      </c>
      <c r="C104" s="19">
        <v>1</v>
      </c>
      <c r="D104" s="20"/>
      <c r="E104" s="21"/>
      <c r="F104" s="21"/>
      <c r="G104" s="34">
        <f t="shared" ref="G104" si="8">PRODUCT(C104:F104)</f>
        <v>1</v>
      </c>
      <c r="H104" s="22" t="s">
        <v>31</v>
      </c>
      <c r="I104" s="23">
        <v>500</v>
      </c>
      <c r="J104" s="34">
        <f>G104*I104</f>
        <v>500</v>
      </c>
      <c r="K104" s="21"/>
    </row>
    <row r="105" spans="1:16" ht="15" customHeight="1" x14ac:dyDescent="0.3">
      <c r="A105" s="18"/>
      <c r="B105" s="24"/>
      <c r="C105" s="19"/>
      <c r="D105" s="20"/>
      <c r="E105" s="21"/>
      <c r="F105" s="21"/>
      <c r="G105" s="23"/>
      <c r="H105" s="22"/>
      <c r="I105" s="23"/>
      <c r="J105" s="41"/>
      <c r="K105" s="21"/>
    </row>
    <row r="106" spans="1:16" x14ac:dyDescent="0.3">
      <c r="A106" s="40"/>
      <c r="B106" s="42" t="s">
        <v>17</v>
      </c>
      <c r="C106" s="43"/>
      <c r="D106" s="38"/>
      <c r="E106" s="38"/>
      <c r="F106" s="38"/>
      <c r="G106" s="41"/>
      <c r="H106" s="41"/>
      <c r="I106" s="41"/>
      <c r="J106" s="41">
        <f>SUM(J10:J104)</f>
        <v>532419.58529343281</v>
      </c>
      <c r="K106" s="36"/>
    </row>
    <row r="107" spans="1:16" x14ac:dyDescent="0.3">
      <c r="A107" s="54"/>
      <c r="B107" s="57"/>
      <c r="C107" s="58"/>
      <c r="D107" s="55"/>
      <c r="E107" s="55"/>
      <c r="F107" s="55"/>
      <c r="G107" s="56"/>
      <c r="H107" s="56"/>
      <c r="I107" s="56"/>
      <c r="J107" s="56"/>
      <c r="K107" s="53"/>
    </row>
    <row r="108" spans="1:16" s="1" customFormat="1" x14ac:dyDescent="0.3">
      <c r="A108" s="46"/>
      <c r="B108" s="29" t="s">
        <v>27</v>
      </c>
      <c r="C108" s="88">
        <f>J106</f>
        <v>532419.58529343281</v>
      </c>
      <c r="D108" s="88"/>
      <c r="E108" s="39">
        <v>100</v>
      </c>
      <c r="F108" s="47"/>
      <c r="G108" s="48"/>
      <c r="H108" s="47"/>
      <c r="I108" s="49"/>
      <c r="J108" s="50"/>
      <c r="K108" s="51"/>
    </row>
    <row r="109" spans="1:16" x14ac:dyDescent="0.3">
      <c r="A109" s="52"/>
      <c r="B109" s="29" t="s">
        <v>32</v>
      </c>
      <c r="C109" s="91">
        <v>500000</v>
      </c>
      <c r="D109" s="91"/>
      <c r="E109" s="39"/>
      <c r="F109" s="45"/>
      <c r="G109" s="44"/>
      <c r="H109" s="54"/>
      <c r="I109" s="54"/>
      <c r="J109" s="54"/>
      <c r="K109" s="53"/>
      <c r="L109" s="35"/>
      <c r="M109" s="35"/>
      <c r="N109" s="35"/>
      <c r="O109" s="35"/>
      <c r="P109" s="35"/>
    </row>
    <row r="110" spans="1:16" ht="14.4" customHeight="1" x14ac:dyDescent="0.3">
      <c r="A110" s="52"/>
      <c r="B110" s="29" t="s">
        <v>33</v>
      </c>
      <c r="C110" s="91">
        <f>C109-C112-C113</f>
        <v>475000</v>
      </c>
      <c r="D110" s="91"/>
      <c r="E110" s="39">
        <f>C110/C108*100</f>
        <v>89.215350659614231</v>
      </c>
      <c r="F110" s="45"/>
      <c r="G110" s="44"/>
      <c r="H110" s="54"/>
      <c r="I110" s="25"/>
      <c r="J110" s="25"/>
      <c r="K110" s="25"/>
      <c r="L110" s="25"/>
      <c r="M110" s="25"/>
      <c r="N110" s="25"/>
      <c r="O110" s="25"/>
      <c r="P110" s="35"/>
    </row>
    <row r="111" spans="1:16" ht="14.4" customHeight="1" x14ac:dyDescent="0.3">
      <c r="A111" s="52"/>
      <c r="B111" s="29" t="s">
        <v>34</v>
      </c>
      <c r="C111" s="88">
        <f>C108-C110</f>
        <v>57419.585293432814</v>
      </c>
      <c r="D111" s="88"/>
      <c r="E111" s="39">
        <f>100-E110</f>
        <v>10.784649340385769</v>
      </c>
      <c r="F111" s="45"/>
      <c r="G111" s="44"/>
      <c r="H111" s="54"/>
      <c r="I111" s="25"/>
      <c r="J111" s="25"/>
      <c r="K111" s="25"/>
      <c r="L111" s="25"/>
      <c r="M111" s="25"/>
      <c r="N111" s="25"/>
      <c r="O111" s="25"/>
      <c r="P111" s="35"/>
    </row>
    <row r="112" spans="1:16" x14ac:dyDescent="0.3">
      <c r="A112" s="52"/>
      <c r="B112" s="29" t="s">
        <v>35</v>
      </c>
      <c r="C112" s="88">
        <f>C109*0.03</f>
        <v>15000</v>
      </c>
      <c r="D112" s="88"/>
      <c r="E112" s="39">
        <v>3</v>
      </c>
      <c r="F112" s="45"/>
      <c r="G112" s="44"/>
      <c r="H112" s="54"/>
      <c r="I112" s="54"/>
      <c r="J112" s="54"/>
      <c r="K112" s="53"/>
      <c r="L112" s="35"/>
      <c r="M112" s="35"/>
      <c r="N112" s="35"/>
      <c r="O112" s="35"/>
      <c r="P112" s="35"/>
    </row>
    <row r="113" spans="1:16" x14ac:dyDescent="0.3">
      <c r="A113" s="52"/>
      <c r="B113" s="29" t="s">
        <v>36</v>
      </c>
      <c r="C113" s="88">
        <f>C109*0.02</f>
        <v>10000</v>
      </c>
      <c r="D113" s="88"/>
      <c r="E113" s="39">
        <v>2</v>
      </c>
      <c r="F113" s="45"/>
      <c r="G113" s="44"/>
      <c r="H113" s="54"/>
      <c r="I113" s="54"/>
      <c r="J113" s="54"/>
      <c r="K113" s="53"/>
      <c r="L113" s="35"/>
      <c r="M113" s="35"/>
      <c r="N113" s="35"/>
      <c r="O113" s="35"/>
      <c r="P113" s="35"/>
    </row>
    <row r="114" spans="1:16" s="35" customFormat="1" x14ac:dyDescent="0.3">
      <c r="A114" s="53"/>
      <c r="B114" s="53"/>
      <c r="C114" s="53"/>
      <c r="D114" s="53"/>
      <c r="E114" s="53"/>
      <c r="F114" s="53"/>
      <c r="G114" s="53"/>
      <c r="H114" s="53"/>
      <c r="I114" s="53"/>
      <c r="J114" s="53"/>
      <c r="K114" s="53"/>
    </row>
    <row r="115" spans="1:16" s="35" customFormat="1" x14ac:dyDescent="0.3"/>
    <row r="116" spans="1:16" s="35" customFormat="1" x14ac:dyDescent="0.3"/>
    <row r="117" spans="1:16" s="35" customFormat="1" x14ac:dyDescent="0.3"/>
    <row r="118" spans="1:16" s="35" customFormat="1" x14ac:dyDescent="0.3"/>
    <row r="119" spans="1:16" s="35" customFormat="1" x14ac:dyDescent="0.3"/>
    <row r="120" spans="1:16" s="35" customFormat="1" x14ac:dyDescent="0.3"/>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sheetData>
  <mergeCells count="16">
    <mergeCell ref="A6:F6"/>
    <mergeCell ref="H6:K6"/>
    <mergeCell ref="A1:K1"/>
    <mergeCell ref="A2:K2"/>
    <mergeCell ref="A3:K3"/>
    <mergeCell ref="A4:K4"/>
    <mergeCell ref="A5:K5"/>
    <mergeCell ref="M11:S11"/>
    <mergeCell ref="C112:D112"/>
    <mergeCell ref="C113:D113"/>
    <mergeCell ref="A7:F7"/>
    <mergeCell ref="H7:K7"/>
    <mergeCell ref="C108:D108"/>
    <mergeCell ref="C109:D109"/>
    <mergeCell ref="C110:D110"/>
    <mergeCell ref="C111:D111"/>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93" t="s">
        <v>0</v>
      </c>
      <c r="B1" s="93"/>
      <c r="C1" s="93"/>
      <c r="D1" s="93"/>
      <c r="E1" s="93"/>
      <c r="F1" s="93"/>
      <c r="G1" s="93"/>
      <c r="H1" s="93"/>
      <c r="I1" s="93"/>
      <c r="J1" s="93"/>
      <c r="K1" s="93"/>
    </row>
    <row r="2" spans="1:19" s="1" customFormat="1" ht="22.8" x14ac:dyDescent="0.3">
      <c r="A2" s="94" t="s">
        <v>1</v>
      </c>
      <c r="B2" s="94"/>
      <c r="C2" s="94"/>
      <c r="D2" s="94"/>
      <c r="E2" s="94"/>
      <c r="F2" s="94"/>
      <c r="G2" s="94"/>
      <c r="H2" s="94"/>
      <c r="I2" s="94"/>
      <c r="J2" s="94"/>
      <c r="K2" s="94"/>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95" t="s">
        <v>4</v>
      </c>
      <c r="B5" s="95"/>
      <c r="C5" s="95"/>
      <c r="D5" s="95"/>
      <c r="E5" s="95"/>
      <c r="F5" s="95"/>
      <c r="G5" s="95"/>
      <c r="H5" s="95"/>
      <c r="I5" s="95"/>
      <c r="J5" s="95"/>
      <c r="K5" s="95"/>
    </row>
    <row r="6" spans="1:19" ht="15.6" x14ac:dyDescent="0.3">
      <c r="A6" s="80" t="s">
        <v>46</v>
      </c>
      <c r="B6" s="80"/>
      <c r="C6" s="80"/>
      <c r="D6" s="80"/>
      <c r="E6" s="80"/>
      <c r="F6" s="80"/>
      <c r="G6" s="2"/>
      <c r="H6" s="92" t="s">
        <v>45</v>
      </c>
      <c r="I6" s="92"/>
      <c r="J6" s="92"/>
      <c r="K6" s="92"/>
    </row>
    <row r="7" spans="1:19" ht="15.6" x14ac:dyDescent="0.3">
      <c r="A7" s="89" t="s">
        <v>28</v>
      </c>
      <c r="B7" s="89"/>
      <c r="C7" s="89"/>
      <c r="D7" s="89"/>
      <c r="E7" s="89"/>
      <c r="F7" s="89"/>
      <c r="G7" s="3"/>
      <c r="H7" s="90" t="s">
        <v>47</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6" t="s">
        <v>54</v>
      </c>
      <c r="N11" s="87"/>
      <c r="O11" s="87"/>
      <c r="P11" s="87"/>
      <c r="Q11" s="87"/>
      <c r="R11" s="87"/>
      <c r="S11" s="87"/>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 si="3">PRODUCT(C77:F77)</f>
        <v>11.832912353328542</v>
      </c>
      <c r="H77" s="22"/>
      <c r="I77" s="23"/>
      <c r="J77" s="41"/>
      <c r="K77" s="21"/>
    </row>
    <row r="78" spans="1:11" ht="15" customHeight="1" x14ac:dyDescent="0.3">
      <c r="A78" s="18"/>
      <c r="B78" s="37" t="s">
        <v>42</v>
      </c>
      <c r="C78" s="19"/>
      <c r="D78" s="20"/>
      <c r="E78" s="21"/>
      <c r="F78" s="21"/>
      <c r="G78" s="23">
        <f>SUM(G77:G77)</f>
        <v>11.832912353328542</v>
      </c>
      <c r="H78" s="22" t="s">
        <v>64</v>
      </c>
      <c r="I78" s="23">
        <v>2575.34</v>
      </c>
      <c r="J78" s="41">
        <f>G78*I78</f>
        <v>30473.772500021129</v>
      </c>
      <c r="K78" s="21"/>
    </row>
    <row r="79" spans="1:11" ht="15" customHeight="1" x14ac:dyDescent="0.3">
      <c r="A79" s="18"/>
      <c r="B79" s="37" t="s">
        <v>40</v>
      </c>
      <c r="C79" s="19"/>
      <c r="D79" s="20"/>
      <c r="E79" s="21"/>
      <c r="F79" s="21"/>
      <c r="G79" s="23"/>
      <c r="H79" s="22"/>
      <c r="I79" s="23"/>
      <c r="J79" s="41">
        <f>0.13*G78*24343.96/10</f>
        <v>3744.779285168167</v>
      </c>
      <c r="K79" s="21"/>
    </row>
    <row r="80" spans="1:11" ht="15" customHeight="1" x14ac:dyDescent="0.3">
      <c r="A80" s="18"/>
      <c r="B80" s="37"/>
      <c r="C80" s="19"/>
      <c r="D80" s="20"/>
      <c r="E80" s="21"/>
      <c r="F80" s="21"/>
      <c r="G80" s="23"/>
      <c r="H80" s="22"/>
      <c r="I80" s="23"/>
      <c r="J80" s="41"/>
      <c r="K80" s="21"/>
    </row>
    <row r="81" spans="1:11" ht="30.6" x14ac:dyDescent="0.3">
      <c r="A81" s="18">
        <v>12</v>
      </c>
      <c r="B81" s="61" t="s">
        <v>65</v>
      </c>
      <c r="C81" s="61"/>
      <c r="D81" s="61"/>
      <c r="E81" s="61"/>
      <c r="F81" s="61"/>
      <c r="G81" s="61"/>
      <c r="H81" s="61"/>
      <c r="I81" s="23"/>
      <c r="J81" s="41"/>
      <c r="K81" s="21"/>
    </row>
    <row r="82" spans="1:11" ht="15" customHeight="1" x14ac:dyDescent="0.3">
      <c r="A82" s="18"/>
      <c r="B82" s="37" t="s">
        <v>66</v>
      </c>
      <c r="C82" s="19">
        <v>1</v>
      </c>
      <c r="D82" s="20">
        <f>(5.17+15.5+27+10.917+70+53.5+21.333+24.5+41.17+4.667+39.75)/3.281</f>
        <v>95.552270649192295</v>
      </c>
      <c r="E82" s="21"/>
      <c r="F82" s="21"/>
      <c r="G82" s="39">
        <f t="shared" ref="G82" si="4">PRODUCT(C82:F82)</f>
        <v>95.552270649192295</v>
      </c>
      <c r="H82" s="22"/>
      <c r="I82" s="23"/>
      <c r="J82" s="41"/>
      <c r="K82" s="21"/>
    </row>
    <row r="83" spans="1:11" ht="15" customHeight="1" x14ac:dyDescent="0.3">
      <c r="A83" s="18"/>
      <c r="B83" s="37" t="s">
        <v>42</v>
      </c>
      <c r="C83" s="19"/>
      <c r="D83" s="20"/>
      <c r="E83" s="21"/>
      <c r="F83" s="21"/>
      <c r="G83" s="23">
        <f>SUM(G82:G82)</f>
        <v>95.552270649192295</v>
      </c>
      <c r="H83" s="22" t="s">
        <v>67</v>
      </c>
      <c r="I83" s="23">
        <v>82.59</v>
      </c>
      <c r="J83" s="41">
        <f>G83*I83</f>
        <v>7891.6620329167918</v>
      </c>
      <c r="K83" s="21"/>
    </row>
    <row r="84" spans="1:11" ht="15" customHeight="1" x14ac:dyDescent="0.3">
      <c r="A84" s="18"/>
      <c r="B84" s="37" t="s">
        <v>40</v>
      </c>
      <c r="C84" s="19"/>
      <c r="D84" s="20"/>
      <c r="E84" s="21"/>
      <c r="F84" s="21"/>
      <c r="G84" s="23"/>
      <c r="H84" s="22"/>
      <c r="I84" s="23"/>
      <c r="J84" s="41">
        <f>0.13*G83*1992.14/100</f>
        <v>247.45955058640655</v>
      </c>
      <c r="K84" s="21"/>
    </row>
    <row r="85" spans="1:11" ht="15" customHeight="1" x14ac:dyDescent="0.3">
      <c r="A85" s="18"/>
      <c r="B85" s="37"/>
      <c r="C85" s="19"/>
      <c r="D85" s="20"/>
      <c r="E85" s="21"/>
      <c r="F85" s="21"/>
      <c r="G85" s="23"/>
      <c r="H85" s="22"/>
      <c r="I85" s="23"/>
      <c r="J85" s="41"/>
      <c r="K85" s="21"/>
    </row>
    <row r="86" spans="1:11" ht="135.6" x14ac:dyDescent="0.3">
      <c r="A86" s="18">
        <v>13</v>
      </c>
      <c r="B86" s="61" t="s">
        <v>70</v>
      </c>
      <c r="C86" s="61"/>
      <c r="D86" s="61"/>
      <c r="E86" s="61"/>
      <c r="F86" s="61"/>
      <c r="G86" s="61"/>
      <c r="H86" s="61"/>
      <c r="I86" s="23"/>
      <c r="J86" s="41"/>
      <c r="K86" s="21"/>
    </row>
    <row r="87" spans="1:11" ht="15" customHeight="1" x14ac:dyDescent="0.3">
      <c r="A87" s="18"/>
      <c r="B87" s="37" t="s">
        <v>66</v>
      </c>
      <c r="C87" s="19">
        <v>1</v>
      </c>
      <c r="D87" s="20">
        <f>(13.5+12.333)/3.281</f>
        <v>7.873514172508381</v>
      </c>
      <c r="E87" s="21"/>
      <c r="F87" s="21"/>
      <c r="G87" s="39">
        <f t="shared" ref="G87" si="5">PRODUCT(C87:F87)</f>
        <v>7.873514172508381</v>
      </c>
      <c r="H87" s="22"/>
      <c r="I87" s="23"/>
      <c r="J87" s="41"/>
      <c r="K87" s="21"/>
    </row>
    <row r="88" spans="1:11" ht="15" customHeight="1" x14ac:dyDescent="0.3">
      <c r="A88" s="18"/>
      <c r="B88" s="37" t="s">
        <v>42</v>
      </c>
      <c r="C88" s="19"/>
      <c r="D88" s="20"/>
      <c r="E88" s="21"/>
      <c r="F88" s="21"/>
      <c r="G88" s="23">
        <f>SUM(G87:G87)</f>
        <v>7.873514172508381</v>
      </c>
      <c r="H88" s="22" t="s">
        <v>67</v>
      </c>
      <c r="I88" s="23">
        <v>4132.8</v>
      </c>
      <c r="J88" s="41">
        <f>G88*I88</f>
        <v>32539.65937214264</v>
      </c>
      <c r="K88" s="21"/>
    </row>
    <row r="89" spans="1:11" ht="15" customHeight="1" x14ac:dyDescent="0.3">
      <c r="A89" s="18"/>
      <c r="B89" s="37" t="s">
        <v>40</v>
      </c>
      <c r="C89" s="19"/>
      <c r="D89" s="20"/>
      <c r="E89" s="21"/>
      <c r="F89" s="21"/>
      <c r="G89" s="23"/>
      <c r="H89" s="22"/>
      <c r="I89" s="23"/>
      <c r="J89" s="41">
        <f>0.13*G88*4132.8</f>
        <v>4230.1557183785426</v>
      </c>
      <c r="K89" s="21"/>
    </row>
    <row r="90" spans="1:11" ht="15" customHeight="1" x14ac:dyDescent="0.3">
      <c r="A90" s="18"/>
      <c r="B90" s="37"/>
      <c r="C90" s="19"/>
      <c r="D90" s="20"/>
      <c r="E90" s="21"/>
      <c r="F90" s="21"/>
      <c r="G90" s="23"/>
      <c r="H90" s="22"/>
      <c r="I90" s="23"/>
      <c r="J90" s="41"/>
      <c r="K90" s="21"/>
    </row>
    <row r="91" spans="1:11" ht="30.6" x14ac:dyDescent="0.3">
      <c r="A91" s="18">
        <v>14</v>
      </c>
      <c r="B91" s="61" t="s">
        <v>89</v>
      </c>
      <c r="C91" s="19"/>
      <c r="D91" s="20"/>
      <c r="E91" s="21"/>
      <c r="F91" s="21"/>
      <c r="G91" s="23"/>
      <c r="H91" s="22"/>
      <c r="I91" s="23"/>
      <c r="J91" s="41"/>
      <c r="K91" s="21"/>
    </row>
    <row r="92" spans="1:11" ht="15" customHeight="1" x14ac:dyDescent="0.3">
      <c r="A92" s="18"/>
      <c r="B92" s="37" t="str">
        <f>B72</f>
        <v>-wall</v>
      </c>
      <c r="C92" s="19">
        <f>C72</f>
        <v>2</v>
      </c>
      <c r="D92" s="20">
        <f>D72</f>
        <v>72.769582444376724</v>
      </c>
      <c r="E92" s="21"/>
      <c r="F92" s="21">
        <f>F72</f>
        <v>1.8</v>
      </c>
      <c r="G92" s="39">
        <f t="shared" ref="G92" si="6">PRODUCT(C92:F92)</f>
        <v>261.97049679975623</v>
      </c>
      <c r="H92" s="22"/>
      <c r="I92" s="23"/>
      <c r="J92" s="41"/>
      <c r="K92" s="21"/>
    </row>
    <row r="93" spans="1:11" ht="15" customHeight="1" x14ac:dyDescent="0.3">
      <c r="A93" s="18"/>
      <c r="B93" s="37" t="s">
        <v>42</v>
      </c>
      <c r="C93" s="19"/>
      <c r="D93" s="20"/>
      <c r="E93" s="21"/>
      <c r="F93" s="21"/>
      <c r="G93" s="23">
        <f>SUM(G92:G92)</f>
        <v>261.97049679975623</v>
      </c>
      <c r="H93" s="22" t="s">
        <v>64</v>
      </c>
      <c r="I93" s="23">
        <v>251.77</v>
      </c>
      <c r="J93" s="41">
        <f>G93*I93</f>
        <v>65956.311979274629</v>
      </c>
      <c r="K93" s="21"/>
    </row>
    <row r="94" spans="1:11" ht="15" customHeight="1" x14ac:dyDescent="0.3">
      <c r="A94" s="18"/>
      <c r="B94" s="37" t="s">
        <v>40</v>
      </c>
      <c r="C94" s="19"/>
      <c r="D94" s="20"/>
      <c r="E94" s="21"/>
      <c r="F94" s="21"/>
      <c r="G94" s="23"/>
      <c r="H94" s="22"/>
      <c r="I94" s="23"/>
      <c r="J94" s="41">
        <f>0.13*G93*12736/100</f>
        <v>4337.393121414204</v>
      </c>
      <c r="K94" s="21"/>
    </row>
    <row r="95" spans="1:11" ht="15" customHeight="1" x14ac:dyDescent="0.3">
      <c r="A95" s="18"/>
      <c r="B95" s="37"/>
      <c r="C95" s="19"/>
      <c r="D95" s="20"/>
      <c r="E95" s="21"/>
      <c r="F95" s="21"/>
      <c r="G95" s="23"/>
      <c r="H95" s="22"/>
      <c r="I95" s="23"/>
      <c r="J95" s="41"/>
      <c r="K95" s="21"/>
    </row>
    <row r="96" spans="1:11" ht="30.6" x14ac:dyDescent="0.3">
      <c r="A96" s="18">
        <v>15</v>
      </c>
      <c r="B96" s="61" t="s">
        <v>90</v>
      </c>
      <c r="C96" s="19" t="s">
        <v>7</v>
      </c>
      <c r="D96" s="68" t="s">
        <v>43</v>
      </c>
      <c r="E96" s="69" t="s">
        <v>79</v>
      </c>
      <c r="F96" s="69" t="s">
        <v>80</v>
      </c>
      <c r="G96" s="69" t="s">
        <v>81</v>
      </c>
      <c r="H96" s="22"/>
      <c r="I96" s="23"/>
      <c r="J96" s="41"/>
      <c r="K96" s="21"/>
    </row>
    <row r="97" spans="1:16" ht="28.2" x14ac:dyDescent="0.3">
      <c r="A97" s="18"/>
      <c r="B97" s="37" t="s">
        <v>91</v>
      </c>
      <c r="C97" s="19">
        <v>4</v>
      </c>
      <c r="D97" s="20">
        <f>(3.333*3+8.333*2)/3.281</f>
        <v>8.1270953977445899</v>
      </c>
      <c r="E97" s="21">
        <v>1.04</v>
      </c>
      <c r="F97" s="21">
        <f>PRODUCT(C97:E97)</f>
        <v>33.808716854617494</v>
      </c>
      <c r="G97" s="70">
        <f>F97</f>
        <v>33.808716854617494</v>
      </c>
      <c r="H97" s="22"/>
      <c r="I97" s="23"/>
      <c r="J97" s="41"/>
      <c r="K97" s="21"/>
    </row>
    <row r="98" spans="1:16" ht="28.2" x14ac:dyDescent="0.3">
      <c r="A98" s="18"/>
      <c r="B98" s="37" t="s">
        <v>93</v>
      </c>
      <c r="C98" s="19">
        <v>4</v>
      </c>
      <c r="D98" s="20">
        <f>8/3.281</f>
        <v>2.4382810118866196</v>
      </c>
      <c r="E98" s="21">
        <v>14.13</v>
      </c>
      <c r="F98" s="21">
        <f>PRODUCT(C98:E98)</f>
        <v>137.81164279183176</v>
      </c>
      <c r="G98" s="70">
        <f>F98</f>
        <v>137.81164279183176</v>
      </c>
      <c r="H98" s="22"/>
      <c r="I98" s="23"/>
      <c r="J98" s="41"/>
      <c r="K98" s="21"/>
    </row>
    <row r="99" spans="1:16" ht="15" customHeight="1" x14ac:dyDescent="0.3">
      <c r="A99" s="18"/>
      <c r="B99" s="37" t="s">
        <v>42</v>
      </c>
      <c r="C99" s="19"/>
      <c r="D99" s="20"/>
      <c r="E99" s="21"/>
      <c r="F99" s="21"/>
      <c r="G99" s="23">
        <f>SUM(G97:G98)</f>
        <v>171.62035964644926</v>
      </c>
      <c r="H99" s="22" t="s">
        <v>92</v>
      </c>
      <c r="I99" s="23">
        <v>181.17</v>
      </c>
      <c r="J99" s="41">
        <f>G99*I99</f>
        <v>31092.460557147209</v>
      </c>
      <c r="K99" s="21"/>
    </row>
    <row r="100" spans="1:16" ht="15" customHeight="1" x14ac:dyDescent="0.3">
      <c r="A100" s="18"/>
      <c r="B100" s="37" t="s">
        <v>40</v>
      </c>
      <c r="C100" s="19"/>
      <c r="D100" s="20"/>
      <c r="E100" s="21"/>
      <c r="F100" s="21"/>
      <c r="G100" s="23"/>
      <c r="H100" s="22"/>
      <c r="I100" s="23"/>
      <c r="J100" s="41">
        <f>0.13*G99*1871.42/18.94</f>
        <v>2204.4662380381496</v>
      </c>
      <c r="K100" s="21"/>
    </row>
    <row r="101" spans="1:16" ht="15" customHeight="1" x14ac:dyDescent="0.3">
      <c r="A101" s="18"/>
      <c r="B101" s="37"/>
      <c r="C101" s="19"/>
      <c r="D101" s="20"/>
      <c r="E101" s="21"/>
      <c r="F101" s="21"/>
      <c r="G101" s="23"/>
      <c r="H101" s="22"/>
      <c r="I101" s="23"/>
      <c r="J101" s="41"/>
      <c r="K101" s="21"/>
    </row>
    <row r="102" spans="1:16" ht="15" customHeight="1" x14ac:dyDescent="0.3">
      <c r="A102" s="18">
        <v>16</v>
      </c>
      <c r="B102" s="30" t="s">
        <v>68</v>
      </c>
      <c r="C102" s="19">
        <v>1</v>
      </c>
      <c r="D102" s="20"/>
      <c r="E102" s="21"/>
      <c r="F102" s="21"/>
      <c r="G102" s="34">
        <f t="shared" ref="G102" si="7">PRODUCT(C102:F102)</f>
        <v>1</v>
      </c>
      <c r="H102" s="22" t="s">
        <v>69</v>
      </c>
      <c r="I102" s="23">
        <v>5000</v>
      </c>
      <c r="J102" s="34">
        <f>G102*I102</f>
        <v>5000</v>
      </c>
      <c r="K102" s="21"/>
    </row>
    <row r="103" spans="1:16" ht="15" customHeight="1" x14ac:dyDescent="0.3">
      <c r="A103" s="18"/>
      <c r="B103" s="37"/>
      <c r="C103" s="19"/>
      <c r="D103" s="20"/>
      <c r="E103" s="21"/>
      <c r="F103" s="21"/>
      <c r="G103" s="23"/>
      <c r="H103" s="22"/>
      <c r="I103" s="23"/>
      <c r="J103" s="41"/>
      <c r="K103" s="21"/>
    </row>
    <row r="104" spans="1:16" ht="15" customHeight="1" x14ac:dyDescent="0.3">
      <c r="A104" s="18">
        <v>17</v>
      </c>
      <c r="B104" s="30" t="s">
        <v>30</v>
      </c>
      <c r="C104" s="19">
        <v>1</v>
      </c>
      <c r="D104" s="20"/>
      <c r="E104" s="21"/>
      <c r="F104" s="21"/>
      <c r="G104" s="34">
        <f t="shared" ref="G104" si="8">PRODUCT(C104:F104)</f>
        <v>1</v>
      </c>
      <c r="H104" s="22" t="s">
        <v>31</v>
      </c>
      <c r="I104" s="23">
        <v>500</v>
      </c>
      <c r="J104" s="34">
        <f>G104*I104</f>
        <v>500</v>
      </c>
      <c r="K104" s="21"/>
    </row>
    <row r="105" spans="1:16" ht="15" customHeight="1" x14ac:dyDescent="0.3">
      <c r="A105" s="18"/>
      <c r="B105" s="24"/>
      <c r="C105" s="19"/>
      <c r="D105" s="20"/>
      <c r="E105" s="21"/>
      <c r="F105" s="21"/>
      <c r="G105" s="23"/>
      <c r="H105" s="22"/>
      <c r="I105" s="23"/>
      <c r="J105" s="41"/>
      <c r="K105" s="21"/>
    </row>
    <row r="106" spans="1:16" x14ac:dyDescent="0.3">
      <c r="A106" s="40"/>
      <c r="B106" s="42" t="s">
        <v>17</v>
      </c>
      <c r="C106" s="43"/>
      <c r="D106" s="38"/>
      <c r="E106" s="38"/>
      <c r="F106" s="38"/>
      <c r="G106" s="41"/>
      <c r="H106" s="41"/>
      <c r="I106" s="41"/>
      <c r="J106" s="41">
        <f>SUM(J10:J104)</f>
        <v>517281.24234828848</v>
      </c>
      <c r="K106" s="36"/>
    </row>
    <row r="107" spans="1:16" x14ac:dyDescent="0.3">
      <c r="A107" s="54"/>
      <c r="B107" s="57"/>
      <c r="C107" s="58"/>
      <c r="D107" s="55"/>
      <c r="E107" s="55"/>
      <c r="F107" s="55"/>
      <c r="G107" s="56"/>
      <c r="H107" s="56"/>
      <c r="I107" s="56"/>
      <c r="J107" s="56"/>
      <c r="K107" s="53"/>
    </row>
    <row r="108" spans="1:16" s="1" customFormat="1" x14ac:dyDescent="0.3">
      <c r="A108" s="46"/>
      <c r="B108" s="29" t="s">
        <v>27</v>
      </c>
      <c r="C108" s="88">
        <f>J106</f>
        <v>517281.24234828848</v>
      </c>
      <c r="D108" s="88"/>
      <c r="E108" s="39">
        <v>100</v>
      </c>
      <c r="F108" s="47"/>
      <c r="G108" s="48"/>
      <c r="H108" s="47"/>
      <c r="I108" s="49"/>
      <c r="J108" s="50"/>
      <c r="K108" s="51"/>
    </row>
    <row r="109" spans="1:16" x14ac:dyDescent="0.3">
      <c r="A109" s="52"/>
      <c r="B109" s="29" t="s">
        <v>32</v>
      </c>
      <c r="C109" s="91">
        <v>500000</v>
      </c>
      <c r="D109" s="91"/>
      <c r="E109" s="39"/>
      <c r="F109" s="45"/>
      <c r="G109" s="44"/>
      <c r="H109" s="54"/>
      <c r="I109" s="54"/>
      <c r="J109" s="54"/>
      <c r="K109" s="53"/>
      <c r="L109" s="35"/>
      <c r="M109" s="35"/>
      <c r="N109" s="35"/>
      <c r="O109" s="35"/>
      <c r="P109" s="35"/>
    </row>
    <row r="110" spans="1:16" ht="14.4" customHeight="1" x14ac:dyDescent="0.3">
      <c r="A110" s="52"/>
      <c r="B110" s="29" t="s">
        <v>33</v>
      </c>
      <c r="C110" s="91">
        <f>C109-C112-C113</f>
        <v>475000</v>
      </c>
      <c r="D110" s="91"/>
      <c r="E110" s="39">
        <f>C110/C108*100</f>
        <v>91.826256417815316</v>
      </c>
      <c r="F110" s="45"/>
      <c r="G110" s="44"/>
      <c r="H110" s="54"/>
      <c r="I110" s="25"/>
      <c r="J110" s="25"/>
      <c r="K110" s="25"/>
      <c r="L110" s="25"/>
      <c r="M110" s="25"/>
      <c r="N110" s="25"/>
      <c r="O110" s="25"/>
      <c r="P110" s="35"/>
    </row>
    <row r="111" spans="1:16" ht="14.4" customHeight="1" x14ac:dyDescent="0.3">
      <c r="A111" s="52"/>
      <c r="B111" s="29" t="s">
        <v>34</v>
      </c>
      <c r="C111" s="88">
        <f>C108-C110</f>
        <v>42281.242348288477</v>
      </c>
      <c r="D111" s="88"/>
      <c r="E111" s="39">
        <f>100-E110</f>
        <v>8.1737435821846844</v>
      </c>
      <c r="F111" s="45"/>
      <c r="G111" s="44"/>
      <c r="H111" s="54"/>
      <c r="I111" s="25"/>
      <c r="J111" s="25"/>
      <c r="K111" s="25"/>
      <c r="L111" s="25"/>
      <c r="M111" s="25"/>
      <c r="N111" s="25"/>
      <c r="O111" s="25"/>
      <c r="P111" s="35"/>
    </row>
    <row r="112" spans="1:16" x14ac:dyDescent="0.3">
      <c r="A112" s="52"/>
      <c r="B112" s="29" t="s">
        <v>35</v>
      </c>
      <c r="C112" s="88">
        <f>C109*0.03</f>
        <v>15000</v>
      </c>
      <c r="D112" s="88"/>
      <c r="E112" s="39">
        <v>3</v>
      </c>
      <c r="F112" s="45"/>
      <c r="G112" s="44"/>
      <c r="H112" s="54"/>
      <c r="I112" s="54"/>
      <c r="J112" s="54"/>
      <c r="K112" s="53"/>
      <c r="L112" s="35"/>
      <c r="M112" s="35"/>
      <c r="N112" s="35"/>
      <c r="O112" s="35"/>
      <c r="P112" s="35"/>
    </row>
    <row r="113" spans="1:16" x14ac:dyDescent="0.3">
      <c r="A113" s="52"/>
      <c r="B113" s="29" t="s">
        <v>36</v>
      </c>
      <c r="C113" s="88">
        <f>C109*0.02</f>
        <v>10000</v>
      </c>
      <c r="D113" s="88"/>
      <c r="E113" s="39">
        <v>2</v>
      </c>
      <c r="F113" s="45"/>
      <c r="G113" s="44"/>
      <c r="H113" s="54"/>
      <c r="I113" s="54"/>
      <c r="J113" s="54"/>
      <c r="K113" s="53"/>
      <c r="L113" s="35"/>
      <c r="M113" s="35"/>
      <c r="N113" s="35"/>
      <c r="O113" s="35"/>
      <c r="P113" s="35"/>
    </row>
    <row r="114" spans="1:16" s="35" customFormat="1" x14ac:dyDescent="0.3">
      <c r="A114" s="53"/>
      <c r="B114" s="53"/>
      <c r="C114" s="53"/>
      <c r="D114" s="53"/>
      <c r="E114" s="53"/>
      <c r="F114" s="53"/>
      <c r="G114" s="53"/>
      <c r="H114" s="53"/>
      <c r="I114" s="53"/>
      <c r="J114" s="53"/>
      <c r="K114" s="53"/>
    </row>
    <row r="115" spans="1:16" s="35" customFormat="1" x14ac:dyDescent="0.3"/>
    <row r="116" spans="1:16" s="35" customFormat="1" x14ac:dyDescent="0.3"/>
    <row r="117" spans="1:16" s="35" customFormat="1" x14ac:dyDescent="0.3"/>
    <row r="118" spans="1:16" s="35" customFormat="1" x14ac:dyDescent="0.3"/>
    <row r="119" spans="1:16" s="35" customFormat="1" x14ac:dyDescent="0.3"/>
    <row r="120" spans="1:16" s="35" customFormat="1" x14ac:dyDescent="0.3"/>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sheetData>
  <mergeCells count="16">
    <mergeCell ref="M11:S11"/>
    <mergeCell ref="C108:D108"/>
    <mergeCell ref="C109:D109"/>
    <mergeCell ref="C110:D110"/>
    <mergeCell ref="A1:K1"/>
    <mergeCell ref="A2:K2"/>
    <mergeCell ref="A3:K3"/>
    <mergeCell ref="A4:K4"/>
    <mergeCell ref="A5:K5"/>
    <mergeCell ref="A6:F6"/>
    <mergeCell ref="H6:K6"/>
    <mergeCell ref="C111:D111"/>
    <mergeCell ref="C112:D112"/>
    <mergeCell ref="C113:D113"/>
    <mergeCell ref="A7:F7"/>
    <mergeCell ref="H7:K7"/>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opLeftCell="A107" zoomScaleNormal="100" workbookViewId="0">
      <selection activeCell="B8" sqref="B8:B111"/>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93" t="s">
        <v>0</v>
      </c>
      <c r="B1" s="93"/>
      <c r="C1" s="93"/>
      <c r="D1" s="93"/>
      <c r="E1" s="93"/>
      <c r="F1" s="93"/>
      <c r="G1" s="93"/>
      <c r="H1" s="93"/>
      <c r="I1" s="93"/>
      <c r="J1" s="93"/>
      <c r="K1" s="93"/>
    </row>
    <row r="2" spans="1:19" s="1" customFormat="1" ht="22.8" x14ac:dyDescent="0.3">
      <c r="A2" s="94" t="s">
        <v>1</v>
      </c>
      <c r="B2" s="94"/>
      <c r="C2" s="94"/>
      <c r="D2" s="94"/>
      <c r="E2" s="94"/>
      <c r="F2" s="94"/>
      <c r="G2" s="94"/>
      <c r="H2" s="94"/>
      <c r="I2" s="94"/>
      <c r="J2" s="94"/>
      <c r="K2" s="94"/>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95" t="s">
        <v>4</v>
      </c>
      <c r="B5" s="95"/>
      <c r="C5" s="95"/>
      <c r="D5" s="95"/>
      <c r="E5" s="95"/>
      <c r="F5" s="95"/>
      <c r="G5" s="95"/>
      <c r="H5" s="95"/>
      <c r="I5" s="95"/>
      <c r="J5" s="95"/>
      <c r="K5" s="95"/>
    </row>
    <row r="6" spans="1:19" ht="15.6" x14ac:dyDescent="0.3">
      <c r="A6" s="80" t="s">
        <v>98</v>
      </c>
      <c r="B6" s="80"/>
      <c r="C6" s="80"/>
      <c r="D6" s="80"/>
      <c r="E6" s="80"/>
      <c r="F6" s="80"/>
      <c r="G6" s="2"/>
      <c r="H6" s="92" t="s">
        <v>45</v>
      </c>
      <c r="I6" s="92"/>
      <c r="J6" s="92"/>
      <c r="K6" s="92"/>
    </row>
    <row r="7" spans="1:19" ht="15.6" x14ac:dyDescent="0.3">
      <c r="A7" s="89" t="s">
        <v>28</v>
      </c>
      <c r="B7" s="89"/>
      <c r="C7" s="89"/>
      <c r="D7" s="89"/>
      <c r="E7" s="89"/>
      <c r="F7" s="89"/>
      <c r="G7" s="3"/>
      <c r="H7" s="90" t="s">
        <v>97</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6" t="s">
        <v>54</v>
      </c>
      <c r="N11" s="87"/>
      <c r="O11" s="87"/>
      <c r="P11" s="87"/>
      <c r="Q11" s="87"/>
      <c r="R11" s="87"/>
      <c r="S11" s="87"/>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G78" si="3">PRODUCT(C77:F77)</f>
        <v>11.832912353328542</v>
      </c>
      <c r="H77" s="22"/>
      <c r="I77" s="23"/>
      <c r="J77" s="41"/>
      <c r="K77" s="21"/>
    </row>
    <row r="78" spans="1:11" ht="15" customHeight="1" x14ac:dyDescent="0.3">
      <c r="A78" s="18"/>
      <c r="B78" s="37" t="s">
        <v>94</v>
      </c>
      <c r="C78" s="19">
        <v>1</v>
      </c>
      <c r="D78" s="20">
        <v>0.88500000000000001</v>
      </c>
      <c r="E78" s="21"/>
      <c r="F78" s="21">
        <v>2.0499999999999998</v>
      </c>
      <c r="G78" s="39">
        <f t="shared" si="3"/>
        <v>1.8142499999999999</v>
      </c>
      <c r="H78" s="22"/>
      <c r="I78" s="23"/>
      <c r="J78" s="41"/>
      <c r="K78" s="21"/>
    </row>
    <row r="79" spans="1:11" ht="15" customHeight="1" x14ac:dyDescent="0.3">
      <c r="A79" s="18"/>
      <c r="B79" s="37" t="s">
        <v>42</v>
      </c>
      <c r="C79" s="19"/>
      <c r="D79" s="20"/>
      <c r="E79" s="21"/>
      <c r="F79" s="21"/>
      <c r="G79" s="23">
        <f>SUM(G77:G78)</f>
        <v>13.647162353328541</v>
      </c>
      <c r="H79" s="22" t="s">
        <v>64</v>
      </c>
      <c r="I79" s="23">
        <v>2575.34</v>
      </c>
      <c r="J79" s="41">
        <f>G79*I79</f>
        <v>35146.083095021131</v>
      </c>
      <c r="K79" s="21"/>
    </row>
    <row r="80" spans="1:11" ht="15" customHeight="1" x14ac:dyDescent="0.3">
      <c r="A80" s="18"/>
      <c r="B80" s="37" t="s">
        <v>40</v>
      </c>
      <c r="C80" s="19"/>
      <c r="D80" s="20"/>
      <c r="E80" s="21"/>
      <c r="F80" s="21"/>
      <c r="G80" s="23"/>
      <c r="H80" s="22"/>
      <c r="I80" s="23"/>
      <c r="J80" s="41">
        <f>0.13*G79*24343.96/10</f>
        <v>4318.9376677581658</v>
      </c>
      <c r="K80" s="21"/>
    </row>
    <row r="81" spans="1:11" ht="15" customHeight="1" x14ac:dyDescent="0.3">
      <c r="A81" s="18"/>
      <c r="B81" s="37"/>
      <c r="C81" s="19"/>
      <c r="D81" s="20"/>
      <c r="E81" s="21"/>
      <c r="F81" s="21"/>
      <c r="G81" s="23"/>
      <c r="H81" s="22"/>
      <c r="I81" s="23"/>
      <c r="J81" s="41"/>
      <c r="K81" s="21"/>
    </row>
    <row r="82" spans="1:11" ht="30.6" x14ac:dyDescent="0.3">
      <c r="A82" s="18">
        <v>12</v>
      </c>
      <c r="B82" s="61" t="s">
        <v>65</v>
      </c>
      <c r="C82" s="61"/>
      <c r="D82" s="61"/>
      <c r="E82" s="61"/>
      <c r="F82" s="61"/>
      <c r="G82" s="61"/>
      <c r="H82" s="61"/>
      <c r="I82" s="23"/>
      <c r="J82" s="41"/>
      <c r="K82" s="21"/>
    </row>
    <row r="83" spans="1:11" ht="15" customHeight="1" x14ac:dyDescent="0.3">
      <c r="A83" s="18"/>
      <c r="B83" s="37" t="s">
        <v>66</v>
      </c>
      <c r="C83" s="19">
        <v>1</v>
      </c>
      <c r="D83" s="20">
        <f>(5.17+15.5+27+10.917+70+53.5+21.333+24.5+41.17+4.667+39.75)/3.281</f>
        <v>95.552270649192295</v>
      </c>
      <c r="E83" s="21"/>
      <c r="F83" s="21"/>
      <c r="G83" s="39">
        <f t="shared" ref="G83" si="4">PRODUCT(C83:F83)</f>
        <v>95.552270649192295</v>
      </c>
      <c r="H83" s="22"/>
      <c r="I83" s="23"/>
      <c r="J83" s="41"/>
      <c r="K83" s="21"/>
    </row>
    <row r="84" spans="1:11" ht="15" customHeight="1" x14ac:dyDescent="0.3">
      <c r="A84" s="18"/>
      <c r="B84" s="37" t="s">
        <v>42</v>
      </c>
      <c r="C84" s="19"/>
      <c r="D84" s="20"/>
      <c r="E84" s="21"/>
      <c r="F84" s="21"/>
      <c r="G84" s="23">
        <f>SUM(G83:G83)</f>
        <v>95.552270649192295</v>
      </c>
      <c r="H84" s="22" t="s">
        <v>67</v>
      </c>
      <c r="I84" s="23">
        <v>82.59</v>
      </c>
      <c r="J84" s="41">
        <f>G84*I84</f>
        <v>7891.6620329167918</v>
      </c>
      <c r="K84" s="21"/>
    </row>
    <row r="85" spans="1:11" ht="15" customHeight="1" x14ac:dyDescent="0.3">
      <c r="A85" s="18"/>
      <c r="B85" s="37" t="s">
        <v>40</v>
      </c>
      <c r="C85" s="19"/>
      <c r="D85" s="20"/>
      <c r="E85" s="21"/>
      <c r="F85" s="21"/>
      <c r="G85" s="23"/>
      <c r="H85" s="22"/>
      <c r="I85" s="23"/>
      <c r="J85" s="41">
        <f>0.13*G84*1992.14/100</f>
        <v>247.45955058640655</v>
      </c>
      <c r="K85" s="21"/>
    </row>
    <row r="86" spans="1:11" ht="15" customHeight="1" x14ac:dyDescent="0.3">
      <c r="A86" s="18"/>
      <c r="B86" s="37"/>
      <c r="C86" s="19"/>
      <c r="D86" s="20"/>
      <c r="E86" s="21"/>
      <c r="F86" s="21"/>
      <c r="G86" s="23"/>
      <c r="H86" s="22"/>
      <c r="I86" s="23"/>
      <c r="J86" s="41"/>
      <c r="K86" s="21"/>
    </row>
    <row r="87" spans="1:11" ht="135.6" x14ac:dyDescent="0.3">
      <c r="A87" s="18">
        <v>13</v>
      </c>
      <c r="B87" s="61" t="s">
        <v>70</v>
      </c>
      <c r="C87" s="61"/>
      <c r="D87" s="61"/>
      <c r="E87" s="61"/>
      <c r="F87" s="61"/>
      <c r="G87" s="61"/>
      <c r="H87" s="61"/>
      <c r="I87" s="23"/>
      <c r="J87" s="41"/>
      <c r="K87" s="21"/>
    </row>
    <row r="88" spans="1:11" ht="15" customHeight="1" x14ac:dyDescent="0.3">
      <c r="A88" s="18"/>
      <c r="B88" s="37" t="s">
        <v>66</v>
      </c>
      <c r="C88" s="19">
        <v>1</v>
      </c>
      <c r="D88" s="20">
        <f>(13.5+12.333)/3.281</f>
        <v>7.873514172508381</v>
      </c>
      <c r="E88" s="21"/>
      <c r="F88" s="21"/>
      <c r="G88" s="39">
        <f t="shared" ref="G88" si="5">PRODUCT(C88:F88)</f>
        <v>7.873514172508381</v>
      </c>
      <c r="H88" s="22"/>
      <c r="I88" s="23"/>
      <c r="J88" s="41"/>
      <c r="K88" s="21"/>
    </row>
    <row r="89" spans="1:11" ht="15" customHeight="1" x14ac:dyDescent="0.3">
      <c r="A89" s="18"/>
      <c r="B89" s="37" t="s">
        <v>42</v>
      </c>
      <c r="C89" s="19"/>
      <c r="D89" s="20"/>
      <c r="E89" s="21"/>
      <c r="F89" s="21"/>
      <c r="G89" s="23">
        <f>SUM(G88:G88)</f>
        <v>7.873514172508381</v>
      </c>
      <c r="H89" s="22" t="s">
        <v>67</v>
      </c>
      <c r="I89" s="23">
        <v>4132.8</v>
      </c>
      <c r="J89" s="41">
        <f>G89*I89</f>
        <v>32539.65937214264</v>
      </c>
      <c r="K89" s="21"/>
    </row>
    <row r="90" spans="1:11" ht="15" customHeight="1" x14ac:dyDescent="0.3">
      <c r="A90" s="18"/>
      <c r="B90" s="37" t="s">
        <v>40</v>
      </c>
      <c r="C90" s="19"/>
      <c r="D90" s="20"/>
      <c r="E90" s="21"/>
      <c r="F90" s="21"/>
      <c r="G90" s="23"/>
      <c r="H90" s="22"/>
      <c r="I90" s="23"/>
      <c r="J90" s="41">
        <f>0.13*G89*4132.8</f>
        <v>4230.1557183785426</v>
      </c>
      <c r="K90" s="21"/>
    </row>
    <row r="91" spans="1:11" ht="15" customHeight="1" x14ac:dyDescent="0.3">
      <c r="A91" s="18"/>
      <c r="B91" s="37"/>
      <c r="C91" s="19"/>
      <c r="D91" s="20"/>
      <c r="E91" s="21"/>
      <c r="F91" s="21"/>
      <c r="G91" s="23"/>
      <c r="H91" s="22"/>
      <c r="I91" s="23"/>
      <c r="J91" s="41"/>
      <c r="K91" s="21"/>
    </row>
    <row r="92" spans="1:11" ht="30.6" x14ac:dyDescent="0.3">
      <c r="A92" s="18">
        <v>14</v>
      </c>
      <c r="B92" s="61" t="s">
        <v>89</v>
      </c>
      <c r="C92" s="19"/>
      <c r="D92" s="20"/>
      <c r="E92" s="21"/>
      <c r="F92" s="21"/>
      <c r="G92" s="23"/>
      <c r="H92" s="22"/>
      <c r="I92" s="23"/>
      <c r="J92" s="41"/>
      <c r="K92" s="21"/>
    </row>
    <row r="93" spans="1:11" ht="15" customHeight="1" x14ac:dyDescent="0.3">
      <c r="A93" s="18"/>
      <c r="B93" s="37" t="str">
        <f>B72</f>
        <v>-wall</v>
      </c>
      <c r="C93" s="19">
        <f>C72</f>
        <v>2</v>
      </c>
      <c r="D93" s="20">
        <f>D72</f>
        <v>72.769582444376724</v>
      </c>
      <c r="E93" s="21"/>
      <c r="F93" s="21">
        <f>F72</f>
        <v>1.8</v>
      </c>
      <c r="G93" s="39">
        <f t="shared" ref="G93" si="6">PRODUCT(C93:F93)</f>
        <v>261.97049679975623</v>
      </c>
      <c r="H93" s="22"/>
      <c r="I93" s="23"/>
      <c r="J93" s="41"/>
      <c r="K93" s="21"/>
    </row>
    <row r="94" spans="1:11" ht="15" customHeight="1" x14ac:dyDescent="0.3">
      <c r="A94" s="18"/>
      <c r="B94" s="37" t="s">
        <v>42</v>
      </c>
      <c r="C94" s="19"/>
      <c r="D94" s="20"/>
      <c r="E94" s="21"/>
      <c r="F94" s="21"/>
      <c r="G94" s="23">
        <f>SUM(G93:G93)</f>
        <v>261.97049679975623</v>
      </c>
      <c r="H94" s="22" t="s">
        <v>64</v>
      </c>
      <c r="I94" s="23">
        <v>251.77</v>
      </c>
      <c r="J94" s="41">
        <f>G94*I94</f>
        <v>65956.311979274629</v>
      </c>
      <c r="K94" s="21"/>
    </row>
    <row r="95" spans="1:11" ht="15" customHeight="1" x14ac:dyDescent="0.3">
      <c r="A95" s="18"/>
      <c r="B95" s="37" t="s">
        <v>40</v>
      </c>
      <c r="C95" s="19"/>
      <c r="D95" s="20"/>
      <c r="E95" s="21"/>
      <c r="F95" s="21"/>
      <c r="G95" s="23"/>
      <c r="H95" s="22"/>
      <c r="I95" s="23"/>
      <c r="J95" s="41">
        <f>0.13*G94*12736/100</f>
        <v>4337.393121414204</v>
      </c>
      <c r="K95" s="21"/>
    </row>
    <row r="96" spans="1:11" ht="15" customHeight="1" x14ac:dyDescent="0.3">
      <c r="A96" s="18"/>
      <c r="B96" s="37"/>
      <c r="C96" s="19"/>
      <c r="D96" s="20"/>
      <c r="E96" s="21"/>
      <c r="F96" s="21"/>
      <c r="G96" s="23"/>
      <c r="H96" s="22"/>
      <c r="I96" s="23"/>
      <c r="J96" s="41"/>
      <c r="K96" s="21"/>
    </row>
    <row r="97" spans="1:11" ht="30.6" x14ac:dyDescent="0.3">
      <c r="A97" s="18">
        <v>15</v>
      </c>
      <c r="B97" s="61" t="s">
        <v>90</v>
      </c>
      <c r="C97" s="19" t="s">
        <v>7</v>
      </c>
      <c r="D97" s="68" t="s">
        <v>43</v>
      </c>
      <c r="E97" s="69" t="s">
        <v>79</v>
      </c>
      <c r="F97" s="69" t="s">
        <v>80</v>
      </c>
      <c r="G97" s="69" t="s">
        <v>99</v>
      </c>
      <c r="H97" s="22"/>
      <c r="I97" s="23"/>
      <c r="J97" s="41"/>
      <c r="K97" s="21"/>
    </row>
    <row r="98" spans="1:11" ht="28.2" x14ac:dyDescent="0.3">
      <c r="A98" s="18"/>
      <c r="B98" s="37" t="s">
        <v>91</v>
      </c>
      <c r="C98" s="19">
        <v>4</v>
      </c>
      <c r="D98" s="20">
        <f>(3.333*3+8.333*2)/3.281</f>
        <v>8.1270953977445899</v>
      </c>
      <c r="E98" s="21">
        <v>1.04</v>
      </c>
      <c r="F98" s="21">
        <f>PRODUCT(C98:E98)</f>
        <v>33.808716854617494</v>
      </c>
      <c r="G98" s="70">
        <f>F98</f>
        <v>33.808716854617494</v>
      </c>
      <c r="H98" s="22"/>
      <c r="I98" s="23"/>
      <c r="J98" s="41"/>
      <c r="K98" s="21"/>
    </row>
    <row r="99" spans="1:11" ht="28.2" x14ac:dyDescent="0.3">
      <c r="A99" s="18"/>
      <c r="B99" s="37" t="s">
        <v>93</v>
      </c>
      <c r="C99" s="19">
        <v>4</v>
      </c>
      <c r="D99" s="20">
        <f>8/3.281</f>
        <v>2.4382810118866196</v>
      </c>
      <c r="E99" s="21">
        <v>14.13</v>
      </c>
      <c r="F99" s="21">
        <f>PRODUCT(C99:E99)</f>
        <v>137.81164279183176</v>
      </c>
      <c r="G99" s="70">
        <f>F99</f>
        <v>137.81164279183176</v>
      </c>
      <c r="H99" s="22"/>
      <c r="I99" s="23"/>
      <c r="J99" s="41"/>
      <c r="K99" s="21"/>
    </row>
    <row r="100" spans="1:11" ht="15" customHeight="1" x14ac:dyDescent="0.3">
      <c r="A100" s="18"/>
      <c r="B100" s="37" t="s">
        <v>42</v>
      </c>
      <c r="C100" s="19"/>
      <c r="D100" s="20"/>
      <c r="E100" s="21"/>
      <c r="F100" s="21"/>
      <c r="G100" s="23">
        <f>SUM(G98:G99)</f>
        <v>171.62035964644926</v>
      </c>
      <c r="H100" s="22" t="s">
        <v>92</v>
      </c>
      <c r="I100" s="23">
        <v>181.17</v>
      </c>
      <c r="J100" s="41">
        <f>G100*I100</f>
        <v>31092.460557147209</v>
      </c>
      <c r="K100" s="21"/>
    </row>
    <row r="101" spans="1:11" ht="15" customHeight="1" x14ac:dyDescent="0.3">
      <c r="A101" s="18"/>
      <c r="B101" s="37" t="s">
        <v>40</v>
      </c>
      <c r="C101" s="19"/>
      <c r="D101" s="20"/>
      <c r="E101" s="21"/>
      <c r="F101" s="21"/>
      <c r="G101" s="23"/>
      <c r="H101" s="22"/>
      <c r="I101" s="23"/>
      <c r="J101" s="41">
        <f>0.13*G100*1871.42/18.94</f>
        <v>2204.4662380381496</v>
      </c>
      <c r="K101" s="21"/>
    </row>
    <row r="102" spans="1:11" ht="15" customHeight="1" x14ac:dyDescent="0.3">
      <c r="A102" s="18"/>
      <c r="B102" s="37"/>
      <c r="C102" s="19"/>
      <c r="D102" s="20"/>
      <c r="E102" s="21"/>
      <c r="F102" s="21"/>
      <c r="G102" s="23"/>
      <c r="H102" s="22"/>
      <c r="I102" s="23"/>
      <c r="J102" s="41"/>
      <c r="K102" s="21"/>
    </row>
    <row r="103" spans="1:11" ht="30.6" x14ac:dyDescent="0.3">
      <c r="A103" s="18">
        <v>16</v>
      </c>
      <c r="B103" s="61" t="s">
        <v>95</v>
      </c>
      <c r="C103" s="19"/>
      <c r="D103" s="20"/>
      <c r="E103" s="21"/>
      <c r="F103" s="21"/>
      <c r="G103" s="23"/>
      <c r="H103" s="22"/>
      <c r="I103" s="23"/>
      <c r="J103" s="41"/>
      <c r="K103" s="21"/>
    </row>
    <row r="104" spans="1:11" ht="15" customHeight="1" x14ac:dyDescent="0.3">
      <c r="A104" s="18"/>
      <c r="B104" s="37" t="s">
        <v>96</v>
      </c>
      <c r="C104" s="19">
        <v>1</v>
      </c>
      <c r="D104" s="20">
        <v>3.23</v>
      </c>
      <c r="E104" s="21"/>
      <c r="F104" s="21">
        <v>2.5350000000000001</v>
      </c>
      <c r="G104" s="39">
        <f t="shared" ref="G104" si="7">PRODUCT(C104:F104)</f>
        <v>8.1880500000000005</v>
      </c>
      <c r="H104" s="22"/>
      <c r="I104" s="23"/>
      <c r="J104" s="41"/>
      <c r="K104" s="21"/>
    </row>
    <row r="105" spans="1:11" ht="15" customHeight="1" x14ac:dyDescent="0.3">
      <c r="A105" s="18"/>
      <c r="B105" s="37" t="s">
        <v>42</v>
      </c>
      <c r="C105" s="19"/>
      <c r="D105" s="20"/>
      <c r="E105" s="21"/>
      <c r="F105" s="21"/>
      <c r="G105" s="23">
        <f>SUM(G104:G104)</f>
        <v>8.1880500000000005</v>
      </c>
      <c r="H105" s="22" t="s">
        <v>64</v>
      </c>
      <c r="I105" s="23">
        <v>6391.43</v>
      </c>
      <c r="J105" s="41">
        <f>G105*I105</f>
        <v>52333.348411500003</v>
      </c>
      <c r="K105" s="21"/>
    </row>
    <row r="106" spans="1:11" ht="15" customHeight="1" x14ac:dyDescent="0.3">
      <c r="A106" s="18"/>
      <c r="B106" s="37" t="s">
        <v>40</v>
      </c>
      <c r="C106" s="19"/>
      <c r="D106" s="20"/>
      <c r="E106" s="21"/>
      <c r="F106" s="21"/>
      <c r="G106" s="23"/>
      <c r="H106" s="22"/>
      <c r="I106" s="23"/>
      <c r="J106" s="41">
        <f>0.13*J105</f>
        <v>6803.3352934950008</v>
      </c>
      <c r="K106" s="21"/>
    </row>
    <row r="107" spans="1:11" ht="15" customHeight="1" x14ac:dyDescent="0.3">
      <c r="A107" s="18"/>
      <c r="B107" s="37"/>
      <c r="C107" s="19"/>
      <c r="D107" s="20"/>
      <c r="E107" s="21"/>
      <c r="F107" s="21"/>
      <c r="G107" s="23"/>
      <c r="H107" s="22"/>
      <c r="I107" s="23"/>
      <c r="J107" s="41"/>
      <c r="K107" s="21"/>
    </row>
    <row r="108" spans="1:11" ht="15" customHeight="1" x14ac:dyDescent="0.3">
      <c r="A108" s="18">
        <v>17</v>
      </c>
      <c r="B108" s="30" t="s">
        <v>68</v>
      </c>
      <c r="C108" s="19">
        <v>1</v>
      </c>
      <c r="D108" s="20"/>
      <c r="E108" s="21"/>
      <c r="F108" s="21"/>
      <c r="G108" s="34">
        <f t="shared" ref="G108" si="8">PRODUCT(C108:F108)</f>
        <v>1</v>
      </c>
      <c r="H108" s="22" t="s">
        <v>69</v>
      </c>
      <c r="I108" s="23">
        <v>5000</v>
      </c>
      <c r="J108" s="34">
        <f>G108*I108</f>
        <v>5000</v>
      </c>
      <c r="K108" s="21"/>
    </row>
    <row r="109" spans="1:11" ht="15" customHeight="1" x14ac:dyDescent="0.3">
      <c r="A109" s="18"/>
      <c r="B109" s="37"/>
      <c r="C109" s="19"/>
      <c r="D109" s="20"/>
      <c r="E109" s="21"/>
      <c r="F109" s="21"/>
      <c r="G109" s="23"/>
      <c r="H109" s="22"/>
      <c r="I109" s="23"/>
      <c r="J109" s="41"/>
      <c r="K109" s="21"/>
    </row>
    <row r="110" spans="1:11" ht="15" customHeight="1" x14ac:dyDescent="0.3">
      <c r="A110" s="18">
        <v>18</v>
      </c>
      <c r="B110" s="30" t="s">
        <v>30</v>
      </c>
      <c r="C110" s="19">
        <v>1</v>
      </c>
      <c r="D110" s="20"/>
      <c r="E110" s="21"/>
      <c r="F110" s="21"/>
      <c r="G110" s="34">
        <f t="shared" ref="G110" si="9">PRODUCT(C110:F110)</f>
        <v>1</v>
      </c>
      <c r="H110" s="22" t="s">
        <v>31</v>
      </c>
      <c r="I110" s="23">
        <v>500</v>
      </c>
      <c r="J110" s="34">
        <f>G110*I110</f>
        <v>500</v>
      </c>
      <c r="K110" s="21"/>
    </row>
    <row r="111" spans="1:11" ht="15" customHeight="1" x14ac:dyDescent="0.3">
      <c r="A111" s="18"/>
      <c r="B111" s="24"/>
      <c r="C111" s="19"/>
      <c r="D111" s="20"/>
      <c r="E111" s="21"/>
      <c r="F111" s="21"/>
      <c r="G111" s="23"/>
      <c r="H111" s="22"/>
      <c r="I111" s="23"/>
      <c r="J111" s="41"/>
      <c r="K111" s="21"/>
    </row>
    <row r="112" spans="1:11" x14ac:dyDescent="0.3">
      <c r="A112" s="40"/>
      <c r="B112" s="42" t="s">
        <v>17</v>
      </c>
      <c r="C112" s="43"/>
      <c r="D112" s="38"/>
      <c r="E112" s="38"/>
      <c r="F112" s="38"/>
      <c r="G112" s="41"/>
      <c r="H112" s="41"/>
      <c r="I112" s="41"/>
      <c r="J112" s="41">
        <f>SUM(J10:J110)</f>
        <v>581664.39503087348</v>
      </c>
      <c r="K112" s="36"/>
    </row>
    <row r="113" spans="1:16" x14ac:dyDescent="0.3">
      <c r="A113" s="54"/>
      <c r="B113" s="57"/>
      <c r="C113" s="58"/>
      <c r="D113" s="55"/>
      <c r="E113" s="55"/>
      <c r="F113" s="55"/>
      <c r="G113" s="56"/>
      <c r="H113" s="56"/>
      <c r="I113" s="56"/>
      <c r="J113" s="56"/>
      <c r="K113" s="53"/>
    </row>
    <row r="114" spans="1:16" s="1" customFormat="1" x14ac:dyDescent="0.3">
      <c r="A114" s="46"/>
      <c r="B114" s="29" t="s">
        <v>27</v>
      </c>
      <c r="C114" s="88">
        <f>J112</f>
        <v>581664.39503087348</v>
      </c>
      <c r="D114" s="88"/>
      <c r="E114" s="39">
        <v>100</v>
      </c>
      <c r="F114" s="47"/>
      <c r="G114" s="48"/>
      <c r="H114" s="47"/>
      <c r="I114" s="49"/>
      <c r="J114" s="50"/>
      <c r="K114" s="51"/>
    </row>
    <row r="115" spans="1:16" x14ac:dyDescent="0.3">
      <c r="A115" s="52"/>
      <c r="B115" s="29" t="s">
        <v>32</v>
      </c>
      <c r="C115" s="91">
        <v>500000</v>
      </c>
      <c r="D115" s="91"/>
      <c r="E115" s="39"/>
      <c r="F115" s="45"/>
      <c r="G115" s="44"/>
      <c r="H115" s="54"/>
      <c r="I115" s="54"/>
      <c r="J115" s="54"/>
      <c r="K115" s="53"/>
      <c r="L115" s="35"/>
      <c r="M115" s="35"/>
      <c r="N115" s="35"/>
      <c r="O115" s="35"/>
      <c r="P115" s="35"/>
    </row>
    <row r="116" spans="1:16" ht="14.4" customHeight="1" x14ac:dyDescent="0.3">
      <c r="A116" s="52"/>
      <c r="B116" s="29" t="s">
        <v>33</v>
      </c>
      <c r="C116" s="91">
        <f>C115-C118-C119</f>
        <v>475000</v>
      </c>
      <c r="D116" s="91"/>
      <c r="E116" s="39">
        <f>C116/C114*100</f>
        <v>81.6622100403426</v>
      </c>
      <c r="F116" s="45"/>
      <c r="G116" s="44"/>
      <c r="H116" s="54"/>
      <c r="I116" s="25"/>
      <c r="J116" s="25"/>
      <c r="K116" s="25"/>
      <c r="L116" s="25"/>
      <c r="M116" s="25"/>
      <c r="N116" s="25"/>
      <c r="O116" s="25"/>
      <c r="P116" s="35"/>
    </row>
    <row r="117" spans="1:16" ht="14.4" customHeight="1" x14ac:dyDescent="0.3">
      <c r="A117" s="52"/>
      <c r="B117" s="29" t="s">
        <v>34</v>
      </c>
      <c r="C117" s="88">
        <f>C114-C116</f>
        <v>106664.39503087348</v>
      </c>
      <c r="D117" s="88"/>
      <c r="E117" s="39">
        <f>100-E116</f>
        <v>18.3377899596574</v>
      </c>
      <c r="F117" s="45"/>
      <c r="G117" s="44"/>
      <c r="H117" s="54"/>
      <c r="I117" s="25"/>
      <c r="J117" s="25"/>
      <c r="K117" s="25"/>
      <c r="L117" s="25"/>
      <c r="M117" s="25"/>
      <c r="N117" s="25"/>
      <c r="O117" s="25"/>
      <c r="P117" s="35"/>
    </row>
    <row r="118" spans="1:16" x14ac:dyDescent="0.3">
      <c r="A118" s="52"/>
      <c r="B118" s="29" t="s">
        <v>35</v>
      </c>
      <c r="C118" s="88">
        <f>C115*0.03</f>
        <v>15000</v>
      </c>
      <c r="D118" s="88"/>
      <c r="E118" s="39">
        <v>3</v>
      </c>
      <c r="F118" s="45"/>
      <c r="G118" s="44"/>
      <c r="H118" s="54"/>
      <c r="I118" s="54"/>
      <c r="J118" s="54"/>
      <c r="K118" s="53"/>
      <c r="L118" s="35"/>
      <c r="M118" s="35"/>
      <c r="N118" s="35"/>
      <c r="O118" s="35"/>
      <c r="P118" s="35"/>
    </row>
    <row r="119" spans="1:16" x14ac:dyDescent="0.3">
      <c r="A119" s="52"/>
      <c r="B119" s="29" t="s">
        <v>36</v>
      </c>
      <c r="C119" s="88">
        <f>C115*0.02</f>
        <v>10000</v>
      </c>
      <c r="D119" s="88"/>
      <c r="E119" s="39">
        <v>2</v>
      </c>
      <c r="F119" s="45"/>
      <c r="G119" s="44"/>
      <c r="H119" s="54"/>
      <c r="I119" s="54"/>
      <c r="J119" s="54"/>
      <c r="K119" s="53"/>
      <c r="L119" s="35"/>
      <c r="M119" s="35"/>
      <c r="N119" s="35"/>
      <c r="O119" s="35"/>
      <c r="P119" s="35"/>
    </row>
    <row r="120" spans="1:16" s="35" customFormat="1" x14ac:dyDescent="0.3">
      <c r="A120" s="53"/>
      <c r="B120" s="53"/>
      <c r="C120" s="53"/>
      <c r="D120" s="53"/>
      <c r="E120" s="53"/>
      <c r="F120" s="53"/>
      <c r="G120" s="53"/>
      <c r="H120" s="53"/>
      <c r="I120" s="53"/>
      <c r="J120" s="53"/>
      <c r="K120" s="53"/>
    </row>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sheetData>
  <mergeCells count="16">
    <mergeCell ref="C117:D117"/>
    <mergeCell ref="C118:D118"/>
    <mergeCell ref="C119:D119"/>
    <mergeCell ref="A7:F7"/>
    <mergeCell ref="H7:K7"/>
    <mergeCell ref="M11:S11"/>
    <mergeCell ref="C114:D114"/>
    <mergeCell ref="C115:D115"/>
    <mergeCell ref="C116:D116"/>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E6" sqref="E6"/>
    </sheetView>
  </sheetViews>
  <sheetFormatPr defaultRowHeight="14.4" x14ac:dyDescent="0.3"/>
  <cols>
    <col min="1" max="1" width="8.88671875" style="101"/>
    <col min="2" max="2" width="58.21875" style="1" customWidth="1"/>
    <col min="3" max="16384" width="8.88671875" style="101"/>
  </cols>
  <sheetData>
    <row r="1" spans="1:2" s="71" customFormat="1" ht="15.6" x14ac:dyDescent="0.3">
      <c r="A1" s="102" t="s">
        <v>21</v>
      </c>
      <c r="B1" s="103" t="s">
        <v>6</v>
      </c>
    </row>
    <row r="2" spans="1:2" ht="15" x14ac:dyDescent="0.3">
      <c r="A2" s="100">
        <v>1</v>
      </c>
      <c r="B2" s="96" t="s">
        <v>48</v>
      </c>
    </row>
    <row r="3" spans="1:2" ht="69" x14ac:dyDescent="0.3">
      <c r="A3" s="100">
        <v>2</v>
      </c>
      <c r="B3" s="30" t="s">
        <v>44</v>
      </c>
    </row>
    <row r="4" spans="1:2" ht="15" x14ac:dyDescent="0.3">
      <c r="A4" s="100">
        <v>3</v>
      </c>
      <c r="B4" s="96" t="s">
        <v>59</v>
      </c>
    </row>
    <row r="5" spans="1:2" ht="15" x14ac:dyDescent="0.3">
      <c r="A5" s="100">
        <v>4</v>
      </c>
      <c r="B5" s="96" t="s">
        <v>74</v>
      </c>
    </row>
    <row r="6" spans="1:2" ht="15" x14ac:dyDescent="0.3">
      <c r="A6" s="100">
        <v>5</v>
      </c>
      <c r="B6" s="96" t="s">
        <v>75</v>
      </c>
    </row>
    <row r="7" spans="1:2" ht="18.600000000000001" x14ac:dyDescent="0.3">
      <c r="A7" s="100">
        <v>6</v>
      </c>
      <c r="B7" s="96" t="s">
        <v>76</v>
      </c>
    </row>
    <row r="8" spans="1:2" ht="15" x14ac:dyDescent="0.3">
      <c r="A8" s="100">
        <v>7</v>
      </c>
      <c r="B8" s="96" t="s">
        <v>77</v>
      </c>
    </row>
    <row r="9" spans="1:2" ht="15" x14ac:dyDescent="0.3">
      <c r="A9" s="100">
        <v>8</v>
      </c>
      <c r="B9" s="96" t="s">
        <v>78</v>
      </c>
    </row>
    <row r="10" spans="1:2" ht="15" x14ac:dyDescent="0.3">
      <c r="A10" s="100">
        <v>9</v>
      </c>
      <c r="B10" s="96" t="s">
        <v>50</v>
      </c>
    </row>
    <row r="11" spans="1:2" ht="15" x14ac:dyDescent="0.3">
      <c r="A11" s="100">
        <v>10</v>
      </c>
      <c r="B11" s="98" t="s">
        <v>52</v>
      </c>
    </row>
    <row r="12" spans="1:2" ht="30" x14ac:dyDescent="0.3">
      <c r="A12" s="100">
        <v>11</v>
      </c>
      <c r="B12" s="99" t="s">
        <v>100</v>
      </c>
    </row>
    <row r="13" spans="1:2" ht="15" x14ac:dyDescent="0.3">
      <c r="A13" s="100">
        <v>12</v>
      </c>
      <c r="B13" s="98" t="s">
        <v>65</v>
      </c>
    </row>
    <row r="14" spans="1:2" ht="60" x14ac:dyDescent="0.3">
      <c r="A14" s="100">
        <v>13</v>
      </c>
      <c r="B14" s="99" t="s">
        <v>70</v>
      </c>
    </row>
    <row r="15" spans="1:2" ht="15" x14ac:dyDescent="0.3">
      <c r="A15" s="100">
        <v>14</v>
      </c>
      <c r="B15" s="98" t="s">
        <v>89</v>
      </c>
    </row>
    <row r="16" spans="1:2" ht="15" x14ac:dyDescent="0.3">
      <c r="A16" s="100">
        <v>15</v>
      </c>
      <c r="B16" s="98" t="s">
        <v>90</v>
      </c>
    </row>
    <row r="17" spans="1:2" ht="15" x14ac:dyDescent="0.3">
      <c r="A17" s="100">
        <v>16</v>
      </c>
      <c r="B17" s="98" t="s">
        <v>95</v>
      </c>
    </row>
    <row r="18" spans="1:2" x14ac:dyDescent="0.3">
      <c r="A18" s="100">
        <v>17</v>
      </c>
      <c r="B18" s="97" t="s">
        <v>68</v>
      </c>
    </row>
    <row r="19" spans="1:2" x14ac:dyDescent="0.3">
      <c r="A19" s="100">
        <v>18</v>
      </c>
      <c r="B19" s="97"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WCR</vt:lpstr>
      <vt:lpstr>re-estimate</vt:lpstr>
      <vt:lpstr>grill item changed</vt:lpstr>
      <vt:lpstr>callapsible gate added</vt:lpstr>
      <vt:lpstr>Sheet1</vt:lpstr>
      <vt:lpstr>'callapsible gate added'!Print_Area</vt:lpstr>
      <vt:lpstr>'grill item changed'!Print_Area</vt:lpstr>
      <vt:lpstr>'re-estimate'!Print_Area</vt:lpstr>
      <vt:lpstr>'callapsible gate added'!Print_Titles</vt:lpstr>
      <vt:lpstr>'grill item changed'!Print_Titles</vt:lpstr>
      <vt:lpstr>'re-estimate'!Print_Titles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2025-01-15T08:30:58Z</cp:lastPrinted>
  <dcterms:created xsi:type="dcterms:W3CDTF">2015-06-05T18:17:20Z</dcterms:created>
  <dcterms:modified xsi:type="dcterms:W3CDTF">2025-01-15T08:31:12Z</dcterms:modified>
</cp:coreProperties>
</file>