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
    </mc:Choice>
  </mc:AlternateContent>
  <bookViews>
    <workbookView xWindow="-120" yWindow="-120" windowWidth="20730" windowHeight="11160" firstSheet="1" activeTab="1"/>
  </bookViews>
  <sheets>
    <sheet name="field" sheetId="19" state="hidden" r:id="rId1"/>
    <sheet name="as per mistry (2)" sheetId="21" r:id="rId2"/>
    <sheet name="Sheet1" sheetId="20" r:id="rId3"/>
  </sheets>
  <externalReferences>
    <externalReference r:id="rId4"/>
    <externalReference r:id="rId5"/>
    <externalReference r:id="rId6"/>
    <externalReference r:id="rId7"/>
    <externalReference r:id="rId8"/>
    <externalReference r:id="rId9"/>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1">'as per mistry (2)'!$A$1:$K$51</definedName>
    <definedName name="_xlnm.Print_Area" localSheetId="0">field!$A$1:$K$50</definedName>
    <definedName name="_xlnm.Print_Titles" localSheetId="1">'as per mistry (2)'!$1:$8</definedName>
    <definedName name="_xlnm.Print_Titles" localSheetId="0">field!$1:$8</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 i="21" l="1"/>
  <c r="C45" i="21" s="1"/>
  <c r="E21" i="21" l="1"/>
  <c r="G17" i="21"/>
  <c r="C51" i="21"/>
  <c r="C50" i="21"/>
  <c r="G41" i="21"/>
  <c r="J41" i="21" s="1"/>
  <c r="G37" i="21"/>
  <c r="E37" i="21"/>
  <c r="G36" i="21"/>
  <c r="G35" i="21"/>
  <c r="O32" i="21"/>
  <c r="N32" i="21"/>
  <c r="M32" i="21"/>
  <c r="J32" i="21"/>
  <c r="J31" i="21"/>
  <c r="G31" i="21"/>
  <c r="G30" i="21"/>
  <c r="B30" i="21"/>
  <c r="E26" i="21"/>
  <c r="D26" i="21"/>
  <c r="G26" i="21" s="1"/>
  <c r="G27" i="21" s="1"/>
  <c r="J27" i="21" s="1"/>
  <c r="O21" i="21"/>
  <c r="N21" i="21"/>
  <c r="G21" i="21"/>
  <c r="G22" i="21" s="1"/>
  <c r="G16" i="21"/>
  <c r="F16" i="21"/>
  <c r="D16" i="21"/>
  <c r="G15" i="21"/>
  <c r="F15" i="21"/>
  <c r="D15" i="21"/>
  <c r="F14" i="21"/>
  <c r="G14" i="21" s="1"/>
  <c r="D14" i="21"/>
  <c r="D13" i="21"/>
  <c r="F13" i="21" s="1"/>
  <c r="G13" i="21" s="1"/>
  <c r="D12" i="21"/>
  <c r="C12" i="21"/>
  <c r="F12" i="21" s="1"/>
  <c r="G12" i="21" s="1"/>
  <c r="G11" i="21"/>
  <c r="F11" i="21"/>
  <c r="D11" i="21"/>
  <c r="G10" i="21"/>
  <c r="F10" i="21"/>
  <c r="E21" i="19"/>
  <c r="O21" i="19"/>
  <c r="N21" i="19"/>
  <c r="G17" i="19"/>
  <c r="D15" i="19"/>
  <c r="D16" i="19"/>
  <c r="F16" i="19" s="1"/>
  <c r="G16" i="19" s="1"/>
  <c r="F15" i="19"/>
  <c r="G15" i="19" s="1"/>
  <c r="J23" i="21" l="1"/>
  <c r="G38" i="21"/>
  <c r="E37" i="19"/>
  <c r="D37" i="19"/>
  <c r="D26" i="19" s="1"/>
  <c r="E36" i="19"/>
  <c r="J39" i="21" l="1"/>
  <c r="J38" i="21"/>
  <c r="J18" i="21"/>
  <c r="J17" i="21"/>
  <c r="F13" i="19"/>
  <c r="G13" i="19" s="1"/>
  <c r="F14" i="19"/>
  <c r="G14" i="19" s="1"/>
  <c r="D14" i="19"/>
  <c r="D13" i="19"/>
  <c r="E35" i="19" l="1"/>
  <c r="D35" i="19"/>
  <c r="M32" i="19"/>
  <c r="E26" i="19"/>
  <c r="G26" i="19" s="1"/>
  <c r="D12" i="19"/>
  <c r="C12" i="19"/>
  <c r="D11" i="19"/>
  <c r="G36" i="19" l="1"/>
  <c r="G30" i="19"/>
  <c r="G27" i="19"/>
  <c r="G37" i="19"/>
  <c r="B30" i="19"/>
  <c r="F6" i="20"/>
  <c r="G6" i="20" s="1"/>
  <c r="F9" i="20"/>
  <c r="G9" i="20" s="1"/>
  <c r="F8" i="20"/>
  <c r="G8" i="20" s="1"/>
  <c r="H9" i="20" s="1"/>
  <c r="G7" i="20"/>
  <c r="G5" i="20"/>
  <c r="G4" i="20"/>
  <c r="A1" i="20"/>
  <c r="G31" i="19" l="1"/>
  <c r="J32" i="19" s="1"/>
  <c r="H5" i="20"/>
  <c r="H10" i="20" s="1"/>
  <c r="I22" i="19" l="1"/>
  <c r="I22" i="21"/>
  <c r="J22" i="21" s="1"/>
  <c r="C46" i="21" s="1"/>
  <c r="H11" i="20"/>
  <c r="H12" i="20" s="1"/>
  <c r="B12" i="20" s="1"/>
  <c r="D12" i="20" s="1"/>
  <c r="E48" i="21" l="1"/>
  <c r="E49" i="21" s="1"/>
  <c r="C49" i="21"/>
  <c r="N32" i="19"/>
  <c r="O32" i="19" s="1"/>
  <c r="C50" i="19"/>
  <c r="C49" i="19"/>
  <c r="G41" i="19"/>
  <c r="J41" i="19" s="1"/>
  <c r="G35" i="19"/>
  <c r="G38" i="19" s="1"/>
  <c r="G21" i="19"/>
  <c r="G22" i="19" s="1"/>
  <c r="J23" i="19" s="1"/>
  <c r="F12" i="19"/>
  <c r="G12" i="19" s="1"/>
  <c r="F11" i="19"/>
  <c r="G11" i="19" s="1"/>
  <c r="F10" i="19"/>
  <c r="G10" i="19" s="1"/>
  <c r="J18" i="19" l="1"/>
  <c r="J27" i="19"/>
  <c r="J39" i="19"/>
  <c r="J38" i="19"/>
  <c r="J22" i="19"/>
  <c r="J31" i="19" l="1"/>
  <c r="J17" i="19"/>
  <c r="J43" i="19" l="1"/>
  <c r="C45" i="19" s="1"/>
  <c r="C48" i="19" s="1"/>
  <c r="E47" i="19" l="1"/>
  <c r="E48" i="19" s="1"/>
</calcChain>
</file>

<file path=xl/sharedStrings.xml><?xml version="1.0" encoding="utf-8"?>
<sst xmlns="http://schemas.openxmlformats.org/spreadsheetml/2006/main" count="142" uniqueCount="76">
  <si>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</si>
  <si>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</si>
  <si>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</si>
  <si>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</si>
  <si>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</si>
  <si>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</si>
  <si>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</si>
  <si>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</si>
  <si>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</si>
  <si>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</si>
  <si>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</si>
  <si>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</si>
  <si>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</si>
  <si>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</si>
  <si>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</si>
  <si>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</si>
  <si>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</si>
  <si>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</si>
  <si>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</si>
  <si>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</si>
  <si>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</si>
  <si>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</si>
  <si>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</si>
  <si>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</si>
  <si>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</si>
  <si>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</si>
  <si>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</si>
  <si>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</si>
  <si>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</si>
  <si>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</si>
  <si>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</si>
  <si>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</si>
  <si>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</si>
  <si>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</si>
  <si>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</si>
  <si>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</si>
  <si>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</si>
  <si>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</si>
  <si>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</si>
  <si>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</si>
  <si>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</si>
  <si>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</si>
  <si>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</si>
  <si>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</si>
  <si>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</si>
  <si>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</si>
  <si>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</si>
  <si>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</si>
  <si>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</si>
  <si>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</si>
  <si>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</si>
  <si>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</si>
  <si>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</si>
  <si>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</si>
  <si>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</si>
  <si>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</si>
  <si>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</si>
  <si>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</si>
  <si>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</si>
  <si>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</si>
  <si>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</si>
  <si>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</si>
  <si>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</si>
  <si>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</si>
  <si>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</si>
  <si>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 xml:space="preserve">)=@$ dL=dL= afSnf] ;L=hL=cfO{= 5fgf 5fpg] sfd </t>
  </si>
  <si>
    <t>-for passage flooring</t>
  </si>
  <si>
    <t>Project:- फ्रेंश कृषि तथा पशुपालन</t>
  </si>
  <si>
    <t xml:space="preserve">Date: 2082/02/05  </t>
  </si>
  <si>
    <t>husf] vf8ndf 9'+uf eg]{ / n]en ug]{ sfddf</t>
  </si>
  <si>
    <t>-MS square pipe of 1.5"*1.5" of 1.6mm thickness</t>
  </si>
  <si>
    <t>Project:- इन्द्रायणी एग्रो फर्म प्रा. लि .</t>
  </si>
  <si>
    <t xml:space="preserve">Date:                     </t>
  </si>
  <si>
    <t>dfn;fdfg pknAw u/L )=१७ dL=dL= afSnf] ;L=hL=cfO{= zL6 -h:tf kftfsf]_ 5fgf 5fpg] sfd k'/f .</t>
  </si>
  <si>
    <r>
      <t>CGI</t>
    </r>
    <r>
      <rPr>
        <sz val="13"/>
        <rFont val="Preeti"/>
      </rPr>
      <t xml:space="preserve"> </t>
    </r>
    <r>
      <rPr>
        <sz val="10"/>
        <rFont val="Preeti"/>
      </rPr>
      <t xml:space="preserve">kftf #) u]h </t>
    </r>
    <r>
      <rPr>
        <sz val="8"/>
        <rFont val="Arial"/>
        <family val="2"/>
      </rPr>
      <t>(0.१७mm)</t>
    </r>
  </si>
  <si>
    <t xml:space="preserve">;L=hL=cfO{= 5fgf 5fpg] sfd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</si>
</sst>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100">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2" fontId="0" fillId="0" borderId="5" xfId="0" applyNumberFormat="1" applyBorder="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30" zoomScaleNormal="100" zoomScaleSheetLayoutView="80" workbookViewId="0">
      <selection activeCell="E35" sqref="E35"/>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4</v>
      </c>
      <c r="B5" s="80"/>
      <c r="C5" s="80"/>
      <c r="D5" s="80"/>
      <c r="E5" s="80"/>
      <c r="F5" s="80"/>
      <c r="G5" s="80"/>
      <c r="H5" s="80"/>
      <c r="I5" s="80"/>
      <c r="J5" s="80"/>
      <c r="K5" s="80"/>
    </row>
    <row r="6" spans="1:13" ht="18.75">
      <c r="A6" s="75" t="s">
        <v>67</v>
      </c>
      <c r="B6" s="75"/>
      <c r="C6" s="75"/>
      <c r="D6" s="75"/>
      <c r="E6" s="75"/>
      <c r="F6" s="75"/>
      <c r="G6" s="75"/>
      <c r="H6" s="76" t="s">
        <v>24</v>
      </c>
      <c r="I6" s="76"/>
      <c r="J6" s="76"/>
      <c r="K6" s="76"/>
    </row>
    <row r="7" spans="1:13" ht="15.75">
      <c r="A7" s="83" t="s">
        <v>23</v>
      </c>
      <c r="B7" s="83"/>
      <c r="C7" s="83"/>
      <c r="D7" s="83"/>
      <c r="E7" s="83"/>
      <c r="F7" s="83"/>
      <c r="G7" s="2"/>
      <c r="H7" s="76" t="s">
        <v>68</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ref="F13:F14" si="2">PRODUCT(C13:E13)</f>
        <v>16.73270344407193</v>
      </c>
      <c r="G13" s="36">
        <f t="shared" ref="G13:G14" si="3">F13</f>
        <v>16.73270344407193</v>
      </c>
      <c r="H13" s="27"/>
      <c r="I13" s="27"/>
      <c r="J13" s="27"/>
      <c r="K13" s="11"/>
      <c r="M13" s="12"/>
    </row>
    <row r="14" spans="1:13" s="1" customFormat="1">
      <c r="A14" s="38"/>
      <c r="B14" s="39"/>
      <c r="C14" s="40">
        <v>3</v>
      </c>
      <c r="D14" s="10">
        <f>7.5/3.281</f>
        <v>2.2858884486437061</v>
      </c>
      <c r="E14" s="10">
        <v>1.83</v>
      </c>
      <c r="F14" s="10">
        <f t="shared" si="2"/>
        <v>12.549527583053948</v>
      </c>
      <c r="G14" s="36">
        <f t="shared" si="3"/>
        <v>12.549527583053948</v>
      </c>
      <c r="H14" s="27"/>
      <c r="I14" s="27"/>
      <c r="J14" s="27"/>
      <c r="K14" s="11"/>
      <c r="M14" s="12"/>
    </row>
    <row r="15" spans="1:13" s="1" customFormat="1">
      <c r="A15" s="38"/>
      <c r="B15" s="39"/>
      <c r="C15" s="40">
        <v>3</v>
      </c>
      <c r="D15" s="10">
        <f>7/3.281</f>
        <v>2.1334958854007922</v>
      </c>
      <c r="E15" s="10">
        <v>1.83</v>
      </c>
      <c r="F15" s="10">
        <f t="shared" ref="F15" si="4">PRODUCT(C15:E15)</f>
        <v>11.712892410850349</v>
      </c>
      <c r="G15" s="36">
        <f t="shared" ref="G15" si="5">F15</f>
        <v>11.712892410850349</v>
      </c>
      <c r="H15" s="27"/>
      <c r="I15" s="27"/>
      <c r="J15" s="27"/>
      <c r="K15" s="11"/>
      <c r="M15" s="12"/>
    </row>
    <row r="16" spans="1:13" s="1" customFormat="1">
      <c r="A16" s="38"/>
      <c r="B16" s="39"/>
      <c r="C16" s="40">
        <v>2</v>
      </c>
      <c r="D16" s="10">
        <f>4.5</f>
        <v>4.5</v>
      </c>
      <c r="E16" s="10">
        <v>1.83</v>
      </c>
      <c r="F16" s="10">
        <f t="shared" ref="F16" si="6">PRODUCT(C16:E16)</f>
        <v>16.47</v>
      </c>
      <c r="G16" s="36">
        <f t="shared" ref="G16" si="7">F16</f>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ht="30">
      <c r="A20" s="38">
        <v>2</v>
      </c>
      <c r="B20" s="74" t="s">
        <v>65</v>
      </c>
      <c r="C20" s="40"/>
      <c r="D20" s="10"/>
      <c r="E20" s="10"/>
      <c r="F20" s="10"/>
      <c r="G20" s="36"/>
      <c r="H20" s="27"/>
      <c r="I20" s="27"/>
      <c r="J20" s="27"/>
      <c r="K20" s="11"/>
      <c r="M20" s="12"/>
    </row>
    <row r="21" spans="1:15" s="1" customFormat="1">
      <c r="A21" s="38"/>
      <c r="B21" s="39"/>
      <c r="C21" s="40">
        <v>1</v>
      </c>
      <c r="D21" s="10">
        <v>4</v>
      </c>
      <c r="E21" s="10">
        <f>7/3.281</f>
        <v>2.1334958854007922</v>
      </c>
      <c r="F21" s="10"/>
      <c r="G21" s="36">
        <f>PRODUCT(C21:F21)</f>
        <v>8.5339835416031686</v>
      </c>
      <c r="H21" s="27"/>
      <c r="I21" s="27"/>
      <c r="J21" s="27"/>
      <c r="K21" s="11"/>
      <c r="M21" s="12"/>
      <c r="N21" s="1">
        <f>D21*5</f>
        <v>20</v>
      </c>
      <c r="O21" s="1">
        <f>4.5</f>
        <v>4.5</v>
      </c>
    </row>
    <row r="22" spans="1:15" s="1" customFormat="1">
      <c r="A22" s="21"/>
      <c r="B22" s="39" t="s">
        <v>25</v>
      </c>
      <c r="C22" s="22"/>
      <c r="D22" s="23"/>
      <c r="E22" s="24"/>
      <c r="F22" s="24"/>
      <c r="G22" s="27">
        <f>SUM(G21:G21)</f>
        <v>8.5339835416031686</v>
      </c>
      <c r="H22" s="25" t="s">
        <v>31</v>
      </c>
      <c r="I22" s="26">
        <f>Sheet1!H10/10</f>
        <v>249.75</v>
      </c>
      <c r="J22" s="27">
        <f>G22*I22</f>
        <v>2131.3623895153914</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4.8765620237732392</v>
      </c>
      <c r="E26" s="24">
        <f>10/3.281</f>
        <v>3.047851264858275</v>
      </c>
      <c r="F26" s="24">
        <v>0.15</v>
      </c>
      <c r="G26" s="36">
        <f t="shared" ref="G26" si="8">PRODUCT(C26:F26)</f>
        <v>2.2294553598475644</v>
      </c>
      <c r="H26" s="25"/>
      <c r="I26" s="26"/>
      <c r="J26" s="27"/>
      <c r="K26" s="24"/>
    </row>
    <row r="27" spans="1:15" s="1" customFormat="1">
      <c r="A27" s="21"/>
      <c r="B27" s="39" t="s">
        <v>25</v>
      </c>
      <c r="C27" s="22"/>
      <c r="D27" s="23"/>
      <c r="E27" s="24"/>
      <c r="F27" s="24"/>
      <c r="G27" s="27">
        <f>SUM(G26:G26)</f>
        <v>2.2294553598475644</v>
      </c>
      <c r="H27" s="25" t="s">
        <v>36</v>
      </c>
      <c r="I27" s="26">
        <v>663.31</v>
      </c>
      <c r="J27" s="27">
        <f>G27*I27</f>
        <v>1478.8200347404877</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9">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f>11/3.281</f>
        <v>3.3526363913441024</v>
      </c>
      <c r="E35" s="24">
        <f>8.25/3.281</f>
        <v>2.5144772935080768</v>
      </c>
      <c r="F35" s="24">
        <v>0.05</v>
      </c>
      <c r="G35" s="36">
        <f>PRODUCT(C35:F35)</f>
        <v>0.42150640397118022</v>
      </c>
      <c r="H35" s="25"/>
      <c r="I35" s="26"/>
      <c r="J35" s="27"/>
      <c r="K35" s="24"/>
    </row>
    <row r="36" spans="1:31" s="1" customFormat="1">
      <c r="A36" s="21"/>
      <c r="B36" s="39"/>
      <c r="C36" s="22">
        <v>1</v>
      </c>
      <c r="D36" s="23">
        <v>4.7</v>
      </c>
      <c r="E36" s="24">
        <f>2.58</f>
        <v>2.58</v>
      </c>
      <c r="F36" s="24">
        <v>0.1</v>
      </c>
      <c r="G36" s="36">
        <f t="shared" ref="G36:G37" si="10">PRODUCT(C36:F36)</f>
        <v>1.2126000000000001</v>
      </c>
      <c r="H36" s="25"/>
      <c r="I36" s="26"/>
      <c r="J36" s="27"/>
      <c r="K36" s="24"/>
    </row>
    <row r="37" spans="1:31" s="1" customFormat="1">
      <c r="A37" s="21"/>
      <c r="B37" s="39"/>
      <c r="C37" s="22">
        <v>1</v>
      </c>
      <c r="D37" s="23">
        <f>16/3.281</f>
        <v>4.8765620237732392</v>
      </c>
      <c r="E37" s="24">
        <f>(2.8+2.2)/2</f>
        <v>2.5</v>
      </c>
      <c r="F37" s="24">
        <v>0.1</v>
      </c>
      <c r="G37" s="36">
        <f t="shared" si="10"/>
        <v>1.2191405059433098</v>
      </c>
      <c r="H37" s="25"/>
      <c r="I37" s="26"/>
      <c r="J37" s="27"/>
      <c r="K37" s="24"/>
    </row>
    <row r="38" spans="1:31" s="1" customFormat="1">
      <c r="A38" s="21"/>
      <c r="B38" s="39" t="s">
        <v>25</v>
      </c>
      <c r="C38" s="22"/>
      <c r="D38" s="23"/>
      <c r="E38" s="24"/>
      <c r="F38" s="24"/>
      <c r="G38" s="27">
        <f>SUM(G35:G37)</f>
        <v>2.8532469099144899</v>
      </c>
      <c r="H38" s="25" t="s">
        <v>36</v>
      </c>
      <c r="I38" s="26">
        <v>12983.1</v>
      </c>
      <c r="J38" s="27">
        <f>G38*I38</f>
        <v>37043.989956110818</v>
      </c>
      <c r="K38" s="24"/>
    </row>
    <row r="39" spans="1:31" s="1" customFormat="1">
      <c r="A39" s="21"/>
      <c r="B39" s="39" t="s">
        <v>33</v>
      </c>
      <c r="C39" s="22"/>
      <c r="D39" s="23"/>
      <c r="E39" s="24"/>
      <c r="F39" s="24"/>
      <c r="G39" s="27"/>
      <c r="H39" s="25"/>
      <c r="I39" s="26"/>
      <c r="J39" s="27">
        <f>0.13*G38*8078.11</f>
        <v>2996.3495114084144</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SUM(J10:J42)</f>
        <v>63285.573250426802</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81">
        <f>J43</f>
        <v>63285.573250426802</v>
      </c>
      <c r="D45" s="82"/>
      <c r="E45" s="10">
        <v>100</v>
      </c>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c r="B46" s="11" t="s">
        <v>17</v>
      </c>
      <c r="C46" s="84">
        <v>60000</v>
      </c>
      <c r="D46" s="85"/>
      <c r="E46" s="10"/>
      <c r="M46" s="29"/>
      <c r="N46" s="30"/>
      <c r="O46" s="30"/>
      <c r="P46" s="30"/>
      <c r="Q46" s="30"/>
      <c r="R46" s="30"/>
      <c r="S46" s="30"/>
      <c r="T46" s="30"/>
      <c r="U46" s="29"/>
      <c r="V46" s="29"/>
      <c r="W46" s="29"/>
      <c r="X46" s="29"/>
      <c r="Y46" s="29"/>
      <c r="Z46" s="29"/>
      <c r="AA46" s="29"/>
      <c r="AB46" s="29"/>
      <c r="AC46" s="29"/>
      <c r="AD46" s="29"/>
      <c r="AE46" s="29"/>
    </row>
    <row r="47" spans="1:31">
      <c r="B47" s="11" t="s">
        <v>18</v>
      </c>
      <c r="C47" s="84">
        <v>30000</v>
      </c>
      <c r="D47" s="85"/>
      <c r="E47" s="10">
        <f>C47/C45*100</f>
        <v>47.404168847909865</v>
      </c>
      <c r="M47" s="29"/>
      <c r="N47" s="29"/>
      <c r="O47" s="29"/>
      <c r="P47" s="29"/>
      <c r="Q47" s="29"/>
      <c r="R47" s="29"/>
      <c r="S47" s="29"/>
      <c r="T47" s="29"/>
      <c r="U47" s="29"/>
      <c r="V47" s="29"/>
      <c r="W47" s="29"/>
      <c r="X47" s="29"/>
      <c r="Y47" s="29"/>
      <c r="Z47" s="29"/>
      <c r="AA47" s="29"/>
      <c r="AB47" s="29"/>
      <c r="AC47" s="29"/>
      <c r="AD47" s="29"/>
      <c r="AE47" s="29"/>
    </row>
    <row r="48" spans="1:31">
      <c r="B48" s="11" t="s">
        <v>19</v>
      </c>
      <c r="C48" s="86">
        <f>C45-C47</f>
        <v>33285.573250426802</v>
      </c>
      <c r="D48" s="86"/>
      <c r="E48" s="10">
        <f>100-E47</f>
        <v>52.595831152090135</v>
      </c>
      <c r="M48" s="29"/>
      <c r="N48" s="29"/>
      <c r="O48" s="29"/>
      <c r="P48" s="29"/>
      <c r="Q48" s="29"/>
      <c r="R48" s="29"/>
      <c r="S48" s="29"/>
      <c r="T48" s="29"/>
      <c r="U48" s="29"/>
      <c r="V48" s="29"/>
      <c r="W48" s="29"/>
      <c r="X48" s="29"/>
      <c r="Y48" s="29"/>
      <c r="Z48" s="29"/>
      <c r="AA48" s="29"/>
      <c r="AB48" s="29"/>
      <c r="AC48" s="29"/>
      <c r="AD48" s="29"/>
      <c r="AE48" s="29"/>
    </row>
    <row r="49" spans="2:31">
      <c r="B49" s="11" t="s">
        <v>20</v>
      </c>
      <c r="C49" s="81">
        <f>C46*0.03</f>
        <v>1800</v>
      </c>
      <c r="D49" s="82"/>
      <c r="E49" s="10">
        <v>3</v>
      </c>
      <c r="M49" s="29"/>
      <c r="N49" s="29"/>
      <c r="O49" s="29"/>
      <c r="P49" s="29"/>
      <c r="Q49" s="29"/>
      <c r="R49" s="29"/>
      <c r="S49" s="29"/>
      <c r="T49" s="29"/>
      <c r="U49" s="29"/>
      <c r="V49" s="29"/>
      <c r="W49" s="29"/>
      <c r="X49" s="29"/>
      <c r="Y49" s="29"/>
      <c r="Z49" s="29"/>
      <c r="AA49" s="29"/>
      <c r="AB49" s="29"/>
      <c r="AC49" s="29"/>
      <c r="AD49" s="29"/>
      <c r="AE49" s="29"/>
    </row>
    <row r="50" spans="2:31">
      <c r="B50" s="11" t="s">
        <v>21</v>
      </c>
      <c r="C50" s="81">
        <f>C46*0.02</f>
        <v>1200</v>
      </c>
      <c r="D50" s="82"/>
      <c r="E50" s="10">
        <v>2</v>
      </c>
      <c r="M50" s="29"/>
      <c r="N50" s="29"/>
      <c r="O50" s="29"/>
      <c r="P50" s="29"/>
      <c r="Q50" s="29"/>
      <c r="R50" s="29"/>
      <c r="S50" s="29"/>
      <c r="T50" s="29"/>
      <c r="U50" s="29"/>
      <c r="V50" s="29"/>
      <c r="W50" s="29"/>
      <c r="X50" s="29"/>
      <c r="Y50" s="29"/>
      <c r="Z50" s="29"/>
      <c r="AA50" s="29"/>
      <c r="AB50" s="29"/>
      <c r="AC50" s="29"/>
      <c r="AD50" s="29"/>
      <c r="AE50" s="29"/>
    </row>
  </sheetData>
  <mergeCells count="15">
    <mergeCell ref="C49:D49"/>
    <mergeCell ref="C50:D50"/>
    <mergeCell ref="A7:F7"/>
    <mergeCell ref="H7:K7"/>
    <mergeCell ref="C45:D45"/>
    <mergeCell ref="C46:D46"/>
    <mergeCell ref="C47:D47"/>
    <mergeCell ref="C48:D48"/>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abSelected="1" topLeftCell="A22" zoomScaleNormal="100" zoomScaleSheetLayoutView="80" workbookViewId="0">
      <selection activeCell="J44" sqref="J44"/>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4</v>
      </c>
      <c r="B5" s="80"/>
      <c r="C5" s="80"/>
      <c r="D5" s="80"/>
      <c r="E5" s="80"/>
      <c r="F5" s="80"/>
      <c r="G5" s="80"/>
      <c r="H5" s="80"/>
      <c r="I5" s="80"/>
      <c r="J5" s="80"/>
      <c r="K5" s="80"/>
    </row>
    <row r="6" spans="1:13" ht="18.75">
      <c r="A6" s="75" t="s">
        <v>71</v>
      </c>
      <c r="B6" s="75"/>
      <c r="C6" s="75"/>
      <c r="D6" s="75"/>
      <c r="E6" s="75"/>
      <c r="F6" s="75"/>
      <c r="G6" s="75"/>
      <c r="H6" s="76" t="s">
        <v>24</v>
      </c>
      <c r="I6" s="76"/>
      <c r="J6" s="76"/>
      <c r="K6" s="76"/>
    </row>
    <row r="7" spans="1:13" ht="15.75">
      <c r="A7" s="83" t="s">
        <v>23</v>
      </c>
      <c r="B7" s="83"/>
      <c r="C7" s="83"/>
      <c r="D7" s="83"/>
      <c r="E7" s="83"/>
      <c r="F7" s="83"/>
      <c r="G7" s="2"/>
      <c r="H7" s="76" t="s">
        <v>72</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7/3.281</f>
        <v>2.1334958854007922</v>
      </c>
      <c r="E15" s="10">
        <v>1.83</v>
      </c>
      <c r="F15" s="10">
        <f t="shared" si="0"/>
        <v>11.712892410850349</v>
      </c>
      <c r="G15" s="36">
        <f t="shared" si="1"/>
        <v>11.712892410850349</v>
      </c>
      <c r="H15" s="27"/>
      <c r="I15" s="27"/>
      <c r="J15" s="27"/>
      <c r="K15" s="11"/>
      <c r="M15" s="12"/>
    </row>
    <row r="16" spans="1:13" s="1" customFormat="1">
      <c r="A16" s="38"/>
      <c r="B16" s="39"/>
      <c r="C16" s="40">
        <v>2</v>
      </c>
      <c r="D16" s="10">
        <f>4.5</f>
        <v>4.5</v>
      </c>
      <c r="E16" s="10">
        <v>1.83</v>
      </c>
      <c r="F16" s="10">
        <f t="shared" si="0"/>
        <v>16.47</v>
      </c>
      <c r="G16" s="36">
        <f t="shared" si="1"/>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c r="A20" s="38">
        <v>2</v>
      </c>
      <c r="B20" s="74" t="s">
        <v>75</v>
      </c>
      <c r="C20" s="40"/>
      <c r="D20" s="10"/>
      <c r="E20" s="10"/>
      <c r="F20" s="10"/>
      <c r="G20" s="36"/>
      <c r="H20" s="27"/>
      <c r="I20" s="27"/>
      <c r="J20" s="27"/>
      <c r="K20" s="11"/>
      <c r="M20" s="12"/>
    </row>
    <row r="21" spans="1:15" s="1" customFormat="1">
      <c r="A21" s="38"/>
      <c r="B21" s="39"/>
      <c r="C21" s="40">
        <v>1</v>
      </c>
      <c r="D21" s="10">
        <v>4</v>
      </c>
      <c r="E21" s="10">
        <f>7.5/3.281</f>
        <v>2.2858884486437061</v>
      </c>
      <c r="F21" s="10"/>
      <c r="G21" s="36">
        <f>PRODUCT(C21:F21)</f>
        <v>9.1435537945748244</v>
      </c>
      <c r="H21" s="27"/>
      <c r="I21" s="27"/>
      <c r="J21" s="27"/>
      <c r="K21" s="11"/>
      <c r="M21" s="12"/>
      <c r="N21" s="1">
        <f>D21*5</f>
        <v>20</v>
      </c>
      <c r="O21" s="1">
        <f>4.5</f>
        <v>4.5</v>
      </c>
    </row>
    <row r="22" spans="1:15" s="1" customFormat="1">
      <c r="A22" s="21"/>
      <c r="B22" s="39" t="s">
        <v>25</v>
      </c>
      <c r="C22" s="22"/>
      <c r="D22" s="23"/>
      <c r="E22" s="24"/>
      <c r="F22" s="24"/>
      <c r="G22" s="27">
        <f>SUM(G21:G21)</f>
        <v>9.1435537945748244</v>
      </c>
      <c r="H22" s="25" t="s">
        <v>31</v>
      </c>
      <c r="I22" s="26">
        <f>Sheet1!H10/10</f>
        <v>249.75</v>
      </c>
      <c r="J22" s="27">
        <f>G22*I22</f>
        <v>2283.6025601950623</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4.5</v>
      </c>
      <c r="E26" s="24">
        <f>10/3.281</f>
        <v>3.047851264858275</v>
      </c>
      <c r="F26" s="24">
        <v>0.15</v>
      </c>
      <c r="G26" s="36">
        <f t="shared" ref="G26" si="2">PRODUCT(C26:F26)</f>
        <v>2.0572996037793354</v>
      </c>
      <c r="H26" s="25"/>
      <c r="I26" s="26"/>
      <c r="J26" s="27"/>
      <c r="K26" s="24"/>
    </row>
    <row r="27" spans="1:15" s="1" customFormat="1">
      <c r="A27" s="21"/>
      <c r="B27" s="39" t="s">
        <v>25</v>
      </c>
      <c r="C27" s="22"/>
      <c r="D27" s="23"/>
      <c r="E27" s="24"/>
      <c r="F27" s="24"/>
      <c r="G27" s="27">
        <f>SUM(G26:G26)</f>
        <v>2.0572996037793354</v>
      </c>
      <c r="H27" s="25" t="s">
        <v>36</v>
      </c>
      <c r="I27" s="26">
        <v>663.31</v>
      </c>
      <c r="J27" s="27">
        <f>G27*I27</f>
        <v>1364.6274001828708</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3">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v>3</v>
      </c>
      <c r="E35" s="24">
        <v>2.5</v>
      </c>
      <c r="F35" s="24">
        <v>0.05</v>
      </c>
      <c r="G35" s="36">
        <f>PRODUCT(C35:F35)</f>
        <v>0.375</v>
      </c>
      <c r="H35" s="25"/>
      <c r="I35" s="26"/>
      <c r="J35" s="27"/>
      <c r="K35" s="24"/>
    </row>
    <row r="36" spans="1:31" s="1" customFormat="1">
      <c r="A36" s="21"/>
      <c r="B36" s="39"/>
      <c r="C36" s="22">
        <v>1</v>
      </c>
      <c r="D36" s="23">
        <v>4.5</v>
      </c>
      <c r="E36" s="24">
        <v>2.5</v>
      </c>
      <c r="F36" s="24">
        <v>0.1</v>
      </c>
      <c r="G36" s="36">
        <f t="shared" ref="G36:G37" si="4">PRODUCT(C36:F36)</f>
        <v>1.125</v>
      </c>
      <c r="H36" s="25"/>
      <c r="I36" s="26"/>
      <c r="J36" s="27"/>
      <c r="K36" s="24"/>
    </row>
    <row r="37" spans="1:31" s="1" customFormat="1">
      <c r="A37" s="21"/>
      <c r="B37" s="39"/>
      <c r="C37" s="22">
        <v>1</v>
      </c>
      <c r="D37" s="23">
        <v>4.5</v>
      </c>
      <c r="E37" s="24">
        <f>(2.8+2.2)/2</f>
        <v>2.5</v>
      </c>
      <c r="F37" s="24">
        <v>0.1</v>
      </c>
      <c r="G37" s="36">
        <f t="shared" si="4"/>
        <v>1.125</v>
      </c>
      <c r="H37" s="25"/>
      <c r="I37" s="26"/>
      <c r="J37" s="27"/>
      <c r="K37" s="24"/>
    </row>
    <row r="38" spans="1:31" s="1" customFormat="1">
      <c r="A38" s="21"/>
      <c r="B38" s="39" t="s">
        <v>25</v>
      </c>
      <c r="C38" s="22"/>
      <c r="D38" s="23"/>
      <c r="E38" s="24"/>
      <c r="F38" s="24"/>
      <c r="G38" s="27">
        <f>SUM(G35:G37)</f>
        <v>2.625</v>
      </c>
      <c r="H38" s="25" t="s">
        <v>36</v>
      </c>
      <c r="I38" s="26">
        <v>12983.1</v>
      </c>
      <c r="J38" s="27">
        <f>G38*I38</f>
        <v>34080.637500000004</v>
      </c>
      <c r="K38" s="24"/>
    </row>
    <row r="39" spans="1:31" s="1" customFormat="1">
      <c r="A39" s="21"/>
      <c r="B39" s="39" t="s">
        <v>33</v>
      </c>
      <c r="C39" s="22"/>
      <c r="D39" s="23"/>
      <c r="E39" s="24"/>
      <c r="F39" s="24"/>
      <c r="G39" s="27"/>
      <c r="H39" s="25"/>
      <c r="I39" s="26"/>
      <c r="J39" s="27">
        <f>0.13*G38*8078.11</f>
        <v>2756.6550374999997</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SUM(J10:J41)</f>
        <v>60120.573856529627</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86">
        <f>J43</f>
        <v>60120.573856529627</v>
      </c>
      <c r="D45" s="86"/>
      <c r="E45" s="13"/>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s="1" customFormat="1" hidden="1">
      <c r="B46" s="96" t="s">
        <v>22</v>
      </c>
      <c r="C46" s="97">
        <f>J43</f>
        <v>60120.573856529627</v>
      </c>
      <c r="D46" s="98"/>
      <c r="E46" s="99">
        <v>100</v>
      </c>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hidden="1">
      <c r="B47" s="11" t="s">
        <v>17</v>
      </c>
      <c r="C47" s="84">
        <v>60000</v>
      </c>
      <c r="D47" s="85"/>
      <c r="E47" s="10"/>
      <c r="M47" s="29"/>
      <c r="N47" s="30"/>
      <c r="O47" s="30"/>
      <c r="P47" s="30"/>
      <c r="Q47" s="30"/>
      <c r="R47" s="30"/>
      <c r="S47" s="30"/>
      <c r="T47" s="30"/>
      <c r="U47" s="29"/>
      <c r="V47" s="29"/>
      <c r="W47" s="29"/>
      <c r="X47" s="29"/>
      <c r="Y47" s="29"/>
      <c r="Z47" s="29"/>
      <c r="AA47" s="29"/>
      <c r="AB47" s="29"/>
      <c r="AC47" s="29"/>
      <c r="AD47" s="29"/>
      <c r="AE47" s="29"/>
    </row>
    <row r="48" spans="1:31" hidden="1">
      <c r="B48" s="11" t="s">
        <v>18</v>
      </c>
      <c r="C48" s="84">
        <v>30000</v>
      </c>
      <c r="D48" s="85"/>
      <c r="E48" s="10">
        <f>C48/C46*100</f>
        <v>49.8997232987019</v>
      </c>
      <c r="M48" s="29"/>
      <c r="N48" s="29"/>
      <c r="O48" s="29"/>
      <c r="P48" s="29"/>
      <c r="Q48" s="29"/>
      <c r="R48" s="29"/>
      <c r="S48" s="29"/>
      <c r="T48" s="29"/>
      <c r="U48" s="29"/>
      <c r="V48" s="29"/>
      <c r="W48" s="29"/>
      <c r="X48" s="29"/>
      <c r="Y48" s="29"/>
      <c r="Z48" s="29"/>
      <c r="AA48" s="29"/>
      <c r="AB48" s="29"/>
      <c r="AC48" s="29"/>
      <c r="AD48" s="29"/>
      <c r="AE48" s="29"/>
    </row>
    <row r="49" spans="2:31" hidden="1">
      <c r="B49" s="11" t="s">
        <v>19</v>
      </c>
      <c r="C49" s="86">
        <f>C46-C48</f>
        <v>30120.573856529627</v>
      </c>
      <c r="D49" s="86"/>
      <c r="E49" s="10">
        <f>100-E48</f>
        <v>50.1002767012981</v>
      </c>
      <c r="M49" s="29"/>
      <c r="N49" s="29"/>
      <c r="O49" s="29"/>
      <c r="P49" s="29"/>
      <c r="Q49" s="29"/>
      <c r="R49" s="29"/>
      <c r="S49" s="29"/>
      <c r="T49" s="29"/>
      <c r="U49" s="29"/>
      <c r="V49" s="29"/>
      <c r="W49" s="29"/>
      <c r="X49" s="29"/>
      <c r="Y49" s="29"/>
      <c r="Z49" s="29"/>
      <c r="AA49" s="29"/>
      <c r="AB49" s="29"/>
      <c r="AC49" s="29"/>
      <c r="AD49" s="29"/>
      <c r="AE49" s="29"/>
    </row>
    <row r="50" spans="2:31" hidden="1">
      <c r="B50" s="11" t="s">
        <v>20</v>
      </c>
      <c r="C50" s="81">
        <f>C47*0.03</f>
        <v>1800</v>
      </c>
      <c r="D50" s="82"/>
      <c r="E50" s="10">
        <v>3</v>
      </c>
      <c r="M50" s="29"/>
      <c r="N50" s="29"/>
      <c r="O50" s="29"/>
      <c r="P50" s="29"/>
      <c r="Q50" s="29"/>
      <c r="R50" s="29"/>
      <c r="S50" s="29"/>
      <c r="T50" s="29"/>
      <c r="U50" s="29"/>
      <c r="V50" s="29"/>
      <c r="W50" s="29"/>
      <c r="X50" s="29"/>
      <c r="Y50" s="29"/>
      <c r="Z50" s="29"/>
      <c r="AA50" s="29"/>
      <c r="AB50" s="29"/>
      <c r="AC50" s="29"/>
      <c r="AD50" s="29"/>
      <c r="AE50" s="29"/>
    </row>
    <row r="51" spans="2:31" hidden="1">
      <c r="B51" s="11" t="s">
        <v>21</v>
      </c>
      <c r="C51" s="81">
        <f>C47*0.02</f>
        <v>1200</v>
      </c>
      <c r="D51" s="82"/>
      <c r="E51" s="10">
        <v>2</v>
      </c>
      <c r="M51" s="29"/>
      <c r="N51" s="29"/>
      <c r="O51" s="29"/>
      <c r="P51" s="29"/>
      <c r="Q51" s="29"/>
      <c r="R51" s="29"/>
      <c r="S51" s="29"/>
      <c r="T51" s="29"/>
      <c r="U51" s="29"/>
      <c r="V51" s="29"/>
      <c r="W51" s="29"/>
      <c r="X51" s="29"/>
      <c r="Y51" s="29"/>
      <c r="Z51" s="29"/>
      <c r="AA51" s="29"/>
      <c r="AB51" s="29"/>
      <c r="AC51" s="29"/>
      <c r="AD51" s="29"/>
      <c r="AE51" s="29"/>
    </row>
  </sheetData>
  <mergeCells count="16">
    <mergeCell ref="A6:G6"/>
    <mergeCell ref="H6:K6"/>
    <mergeCell ref="C45:D45"/>
    <mergeCell ref="A1:K1"/>
    <mergeCell ref="A2:K2"/>
    <mergeCell ref="A3:K3"/>
    <mergeCell ref="A4:K4"/>
    <mergeCell ref="A5:K5"/>
    <mergeCell ref="C50:D50"/>
    <mergeCell ref="C51:D51"/>
    <mergeCell ref="A7:F7"/>
    <mergeCell ref="H7:K7"/>
    <mergeCell ref="C46:D46"/>
    <mergeCell ref="C47:D47"/>
    <mergeCell ref="C48:D48"/>
    <mergeCell ref="C49:D49"/>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8" sqref="C8"/>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3" customFormat="1" ht="20.100000000000001" customHeight="1">
      <c r="A1" s="42" t="e">
        <f>#REF!+1</f>
        <v>#REF!</v>
      </c>
      <c r="B1" s="87" t="s">
        <v>73</v>
      </c>
      <c r="C1" s="88"/>
      <c r="D1" s="88"/>
      <c r="E1" s="88"/>
      <c r="F1" s="88"/>
      <c r="G1" s="88"/>
      <c r="H1" s="88"/>
    </row>
    <row r="2" spans="1:8" s="43" customFormat="1" ht="20.100000000000001" customHeight="1">
      <c r="A2" s="44" t="s">
        <v>39</v>
      </c>
      <c r="B2" s="89" t="s">
        <v>40</v>
      </c>
      <c r="C2" s="90"/>
      <c r="D2" s="90"/>
      <c r="E2" s="90"/>
      <c r="F2" s="90"/>
      <c r="G2" s="90"/>
      <c r="H2" s="90"/>
    </row>
    <row r="3" spans="1:8" s="43" customFormat="1" ht="33" customHeight="1">
      <c r="B3" s="45" t="s">
        <v>41</v>
      </c>
      <c r="C3" s="45" t="s">
        <v>42</v>
      </c>
      <c r="D3" s="45" t="s">
        <v>43</v>
      </c>
      <c r="E3" s="45" t="s">
        <v>44</v>
      </c>
      <c r="F3" s="45" t="s">
        <v>45</v>
      </c>
      <c r="G3" s="45" t="s">
        <v>46</v>
      </c>
      <c r="H3" s="45" t="s">
        <v>47</v>
      </c>
    </row>
    <row r="4" spans="1:8" s="43" customFormat="1" ht="20.100000000000001" customHeight="1">
      <c r="B4" s="91" t="s">
        <v>48</v>
      </c>
      <c r="C4" s="46" t="s">
        <v>49</v>
      </c>
      <c r="D4" s="47">
        <v>1.1000000000000001</v>
      </c>
      <c r="E4" s="48" t="s">
        <v>50</v>
      </c>
      <c r="F4" s="49">
        <v>1225</v>
      </c>
      <c r="G4" s="49">
        <f t="shared" ref="G4:G9" si="0">FLOOR(D4*F4,0.01)</f>
        <v>1347.5</v>
      </c>
      <c r="H4" s="50"/>
    </row>
    <row r="5" spans="1:8" s="43" customFormat="1" ht="20.100000000000001" customHeight="1">
      <c r="B5" s="92"/>
      <c r="C5" s="51" t="s">
        <v>51</v>
      </c>
      <c r="D5" s="52">
        <v>1.25</v>
      </c>
      <c r="E5" s="51" t="s">
        <v>50</v>
      </c>
      <c r="F5" s="53">
        <v>920</v>
      </c>
      <c r="G5" s="53">
        <f t="shared" si="0"/>
        <v>1150</v>
      </c>
      <c r="H5" s="54">
        <f>SUM(G4+G5)</f>
        <v>2497.5</v>
      </c>
    </row>
    <row r="6" spans="1:8" s="43" customFormat="1" ht="16.5">
      <c r="B6" s="93" t="s">
        <v>52</v>
      </c>
      <c r="C6" s="55" t="s">
        <v>74</v>
      </c>
      <c r="D6" s="56">
        <v>12</v>
      </c>
      <c r="E6" s="57" t="s">
        <v>53</v>
      </c>
      <c r="F6" s="58">
        <f>313.4529148</f>
        <v>313.45291479999997</v>
      </c>
      <c r="G6" s="58">
        <f t="shared" si="0"/>
        <v>3761.4300000000003</v>
      </c>
      <c r="H6" s="59"/>
    </row>
    <row r="7" spans="1:8" s="43" customFormat="1" ht="16.5">
      <c r="B7" s="94"/>
      <c r="C7" s="57" t="s">
        <v>54</v>
      </c>
      <c r="D7" s="56">
        <v>30</v>
      </c>
      <c r="E7" s="57" t="s">
        <v>55</v>
      </c>
      <c r="F7" s="58">
        <v>34.130000000000003</v>
      </c>
      <c r="G7" s="58">
        <f t="shared" si="0"/>
        <v>1023.9</v>
      </c>
      <c r="H7" s="60"/>
    </row>
    <row r="8" spans="1:8" s="43" customFormat="1" ht="20.100000000000001" customHeight="1">
      <c r="B8" s="94"/>
      <c r="C8" s="57" t="s">
        <v>56</v>
      </c>
      <c r="D8" s="56">
        <v>25</v>
      </c>
      <c r="E8" s="57" t="s">
        <v>55</v>
      </c>
      <c r="F8" s="58">
        <f>'[1]update Rate'!$N$131</f>
        <v>13.928571428571429</v>
      </c>
      <c r="G8" s="58">
        <f t="shared" si="0"/>
        <v>348.21</v>
      </c>
      <c r="H8" s="60"/>
    </row>
    <row r="9" spans="1:8" s="61" customFormat="1" ht="20.100000000000001" customHeight="1">
      <c r="B9" s="95"/>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field</vt:lpstr>
      <vt:lpstr>as per mistry (2)</vt:lpstr>
      <vt:lpstr>Sheet1</vt:lpstr>
      <vt:lpstr>'as per mistry (2)'!Print_Area</vt:lpstr>
      <vt:lpstr>field!Print_Area</vt:lpstr>
      <vt:lpstr>'as per mistry (2)'!Print_Titles</vt:lpstr>
      <vt:lpstr>field!Print_Titles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2025-01-13T05:40:48Z</cp:lastPrinted>
  <dcterms:created xsi:type="dcterms:W3CDTF">2015-06-05T18:17:20Z</dcterms:created>
  <dcterms:modified xsi:type="dcterms:W3CDTF">2025-05-23T07:19:16Z</dcterms:modified>
</cp:coreProperties>
</file>