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BB354258-E17A-4E2D-9919-450104364759}" xr6:coauthVersionLast="47" xr6:coauthVersionMax="47" xr10:uidLastSave="{00000000-0000-0000-0000-000000000000}"/>
  <bookViews>
    <workbookView xWindow="-120" yWindow="-120" windowWidth="20730" windowHeight="11040" xr2:uid="{00000000-000D-0000-FFFF-FFFF00000000}"/>
  </bookViews>
  <sheets>
    <sheet name="Estimate (4)" sheetId="10" r:id="rId1"/>
  </sheets>
  <externalReferences>
    <externalReference r:id="rId2"/>
    <externalReference r:id="rId3"/>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#REF!</definedName>
    <definedName name="description_312">#REF!</definedName>
    <definedName name="description_5">[1]Abstract!$B$171</definedName>
    <definedName name="description_6">#REF!</definedName>
    <definedName name="description_759">[1]Abstract!$B$278</definedName>
    <definedName name="description_781">#REF!</definedName>
    <definedName name="description_783">[1]Abstract!$B$301</definedName>
    <definedName name="_xlnm.Print_Area" localSheetId="0">'Estimate (4)'!$A$5:$K$66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0" l="1"/>
  <c r="D53" i="10"/>
  <c r="G53" i="10" s="1"/>
  <c r="G54" i="10" s="1"/>
  <c r="J55" i="10" s="1"/>
  <c r="E53" i="10"/>
  <c r="F38" i="10"/>
  <c r="C31" i="10"/>
  <c r="J54" i="10" l="1"/>
  <c r="B38" i="10" l="1"/>
  <c r="C66" i="10"/>
  <c r="C65" i="10"/>
  <c r="C63" i="10" s="1"/>
  <c r="E32" i="10" l="1"/>
  <c r="D10" i="10"/>
  <c r="D29" i="10" s="1"/>
  <c r="G29" i="10" s="1"/>
  <c r="E23" i="10"/>
  <c r="D23" i="10"/>
  <c r="C23" i="10"/>
  <c r="G23" i="10" s="1"/>
  <c r="B22" i="10"/>
  <c r="G31" i="10"/>
  <c r="E30" i="10"/>
  <c r="D30" i="10"/>
  <c r="C30" i="10"/>
  <c r="G11" i="10"/>
  <c r="D32" i="10"/>
  <c r="D17" i="10"/>
  <c r="B17" i="10"/>
  <c r="B32" i="10"/>
  <c r="B28" i="10"/>
  <c r="B43" i="10" s="1"/>
  <c r="B48" i="10" s="1"/>
  <c r="D28" i="10" l="1"/>
  <c r="G28" i="10" s="1"/>
  <c r="D38" i="10"/>
  <c r="D43" i="10" s="1"/>
  <c r="D48" i="10" s="1"/>
  <c r="G48" i="10" s="1"/>
  <c r="G49" i="10" s="1"/>
  <c r="J50" i="10" s="1"/>
  <c r="D22" i="10"/>
  <c r="G30" i="10"/>
  <c r="D33" i="10"/>
  <c r="G33" i="10" s="1"/>
  <c r="J49" i="10" l="1"/>
  <c r="G43" i="10"/>
  <c r="G44" i="10" s="1"/>
  <c r="J45" i="10" s="1"/>
  <c r="J44" i="10" l="1"/>
  <c r="G38" i="10"/>
  <c r="G39" i="10" s="1"/>
  <c r="J40" i="10" s="1"/>
  <c r="G22" i="10"/>
  <c r="G24" i="10" l="1"/>
  <c r="J25" i="10" s="1"/>
  <c r="J39" i="10"/>
  <c r="J24" i="10" l="1"/>
  <c r="G32" i="10" l="1"/>
  <c r="G34" i="10" s="1"/>
  <c r="J35" i="10" s="1"/>
  <c r="E17" i="10"/>
  <c r="G17" i="10" s="1"/>
  <c r="G18" i="10" s="1"/>
  <c r="J19" i="10" s="1"/>
  <c r="J34" i="10" l="1"/>
  <c r="J18" i="10"/>
  <c r="E12" i="10" l="1"/>
  <c r="G12" i="10" s="1"/>
  <c r="G57" i="10"/>
  <c r="J57" i="10" s="1"/>
  <c r="G10" i="10" l="1"/>
  <c r="G13" i="10" l="1"/>
  <c r="J14" i="10" s="1"/>
  <c r="J13" i="10" l="1"/>
  <c r="J59" i="10" s="1"/>
  <c r="C61" i="10" s="1"/>
  <c r="E63" i="10" l="1"/>
  <c r="E64" i="10" s="1"/>
  <c r="C64" i="10"/>
</calcChain>
</file>

<file path=xl/sharedStrings.xml><?xml version="1.0" encoding="utf-8"?>
<sst xmlns="http://schemas.openxmlformats.org/spreadsheetml/2006/main" count="63" uniqueCount="45">
  <si>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</si>
  <si>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</si>
  <si>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</si>
  <si>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</si>
  <si>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</si>
  <si>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</si>
  <si>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</si>
  <si>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</si>
  <si>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</si>
  <si>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</si>
  <si>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</si>
  <si>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</si>
  <si>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</si>
  <si>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</si>
  <si>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</si>
  <si>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</si>
  <si>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</si>
  <si>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</si>
  <si>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Sub-total</t>
  </si>
  <si>
    <t>m3</t>
  </si>
  <si>
    <t>Information board (सुचना पाटि)</t>
  </si>
  <si>
    <t>no.</t>
  </si>
  <si>
    <t>Total Estimated</t>
  </si>
  <si>
    <t>Total</t>
  </si>
  <si>
    <t xml:space="preserve">Date:                </t>
  </si>
  <si>
    <t>-for brick wall</t>
  </si>
  <si>
    <t>-for  stone masonary</t>
  </si>
  <si>
    <t>-13% VAT for materials</t>
  </si>
  <si>
    <t>Providing and laying of hand pack Stone soling with 150 to 200 mm thick stones and packing with smaller stone on prepared surface as per Drawing and Technical Specifications.</t>
  </si>
  <si>
    <t>;'Vvf O{6f RofK6f] 5fKg] sfd</t>
  </si>
  <si>
    <t>e'O{+tNnfdf lrDgL e§fsf] O{+6fsf] uf/f] l;d]G6 d;nf -!M^_ df</t>
  </si>
  <si>
    <t>Providing and laying of Plain/Reinforced Cement Concrete in Foundation complete as per Drawing and Technical Specifications, PCC Grade M 15</t>
  </si>
  <si>
    <t>User Contribution</t>
  </si>
  <si>
    <t>Budget allocated</t>
  </si>
  <si>
    <t>Municipal payment</t>
  </si>
  <si>
    <t xml:space="preserve">Contingencies </t>
  </si>
  <si>
    <t xml:space="preserve">Maintanince </t>
  </si>
  <si>
    <t>!@=% dL=dL= l;d]G6 afn'jf -!M$_ Knfi6/</t>
  </si>
  <si>
    <t>sub-total</t>
  </si>
  <si>
    <t>sqm</t>
  </si>
  <si>
    <t>-VAT 13% for materials</t>
  </si>
  <si>
    <t xml:space="preserve"> Ps sf]6 k|fO{d/ ;lxt b'O{ sf]6 j]b/sf]6 k]G6 ug]{ sfd</t>
  </si>
  <si>
    <t>Project:-Nanglebhare Police Chauki</t>
  </si>
  <si>
    <t>F.Y.: 2082/2083</t>
  </si>
  <si>
    <t>Random Rubble Masonry, Providing and laying of Stone Masonry Work in Cement Mortar 1:6 in Foundation complete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</si>
</sst>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1"/>
      <color rgb="FF00B050"/>
      <name val="Calibri"/>
      <family val="2"/>
      <scheme val="minor"/>
    </font>
    <font>
      <b/>
      <sz val="13"/>
      <name val="Preeti"/>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0" fontId="3" fillId="0" borderId="2" xfId="0" applyFont="1" applyBorder="1"/>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2" fillId="0" borderId="2" xfId="0" applyFont="1" applyBorder="1" applyAlignment="1">
      <alignment vertical="center"/>
    </xf>
    <xf numFmtId="0" fontId="11" fillId="0" borderId="2" xfId="0" quotePrefix="1" applyFont="1" applyBorder="1" applyAlignment="1">
      <alignment horizontal="right"/>
    </xf>
    <xf numFmtId="0" fontId="11" fillId="0" borderId="2" xfId="0" applyFont="1" applyBorder="1"/>
    <xf numFmtId="2" fontId="11" fillId="0" borderId="2" xfId="0" applyNumberFormat="1" applyFont="1" applyBorder="1"/>
    <xf numFmtId="0" fontId="0" fillId="0" borderId="2" xfId="0" quotePrefix="1" applyBorder="1" applyAlignment="1">
      <alignment horizontal="right"/>
    </xf>
    <xf numFmtId="0" fontId="12" fillId="2" borderId="2" xfId="0" applyFont="1" applyFill="1" applyBorder="1" applyAlignment="1">
      <alignment wrapText="1"/>
    </xf>
    <xf numFmtId="2" fontId="0" fillId="0" borderId="2" xfId="0" applyNumberFormat="1" applyBorder="1" applyAlignment="1"/>
    <xf numFmtId="0" fontId="0" fillId="0" borderId="2" xfId="0" applyBorder="1" applyAlignment="1">
      <alignment vertical="center"/>
    </xf>
    <xf numFmtId="2" fontId="0" fillId="0" borderId="2" xfId="0" applyNumberFormat="1" applyBorder="1" applyAlignment="1">
      <alignment vertical="center"/>
    </xf>
    <xf numFmtId="1" fontId="9" fillId="0" borderId="2" xfId="0" applyNumberFormat="1" applyFont="1" applyBorder="1" applyAlignment="1">
      <alignment vertical="center"/>
    </xf>
    <xf numFmtId="0" fontId="13" fillId="2" borderId="2" xfId="0" applyFont="1" applyFill="1" applyBorder="1" applyAlignment="1">
      <alignment vertical="center" wrapText="1"/>
    </xf>
    <xf numFmtId="164" fontId="8" fillId="0" borderId="2" xfId="0" applyNumberFormat="1" applyFont="1" applyBorder="1" applyAlignment="1">
      <alignment vertical="center"/>
    </xf>
    <xf numFmtId="2" fontId="8" fillId="0" borderId="2" xfId="0" applyNumberFormat="1" applyFont="1" applyBorder="1" applyAlignment="1">
      <alignment vertical="center"/>
    </xf>
    <xf numFmtId="2" fontId="2" fillId="0" borderId="2" xfId="0" applyNumberFormat="1" applyFont="1" applyBorder="1" applyAlignment="1">
      <alignment vertical="center"/>
    </xf>
    <xf numFmtId="2" fontId="9" fillId="0" borderId="2" xfId="0" applyNumberFormat="1" applyFont="1" applyBorder="1" applyAlignment="1">
      <alignment vertical="center"/>
    </xf>
    <xf numFmtId="0" fontId="10" fillId="0" borderId="2" xfId="0" quotePrefix="1" applyFont="1" applyBorder="1" applyAlignment="1">
      <alignment horizontal="right" vertical="center" wrapText="1"/>
    </xf>
    <xf numFmtId="2" fontId="14" fillId="0" borderId="2" xfId="0" applyNumberFormat="1" applyFont="1" applyBorder="1" applyAlignment="1">
      <alignment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3" xfId="1" applyNumberFormat="1" applyFont="1" applyBorder="1" applyAlignment="1">
      <alignment horizontal="center" vertical="center"/>
    </xf>
    <xf numFmtId="2" fontId="0" fillId="0" borderId="4"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6" fillId="0" borderId="1" xfId="0" applyFont="1" applyBorder="1"/>
    <xf numFmtId="0" fontId="6" fillId="0" borderId="1" xfId="0" applyFont="1" applyBorder="1" applyAlignment="1">
      <alignment horizontal="right"/>
    </xf>
    <xf numFmtId="2" fontId="0" fillId="0" borderId="2" xfId="0" applyNumberForma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6"/>
  <sheetViews>
    <sheetView tabSelected="1" zoomScale="90" zoomScaleNormal="90" workbookViewId="0">
      <selection activeCell="M9" sqref="M9"/>
    </sheetView>
  </sheetViews>
  <sheetFormatPr defaultRowHeight="15" x14ac:dyDescent="0.25"/>
  <cols>
    <col min="1" max="1" width="4.7109375" customWidth="1"/>
    <col min="2" max="2" width="30.85546875" customWidth="1"/>
    <col min="3" max="3" width="4.42578125" bestFit="1" customWidth="1"/>
    <col min="4" max="4" width="8.42578125" customWidth="1"/>
    <col min="5" max="5" width="8.5703125" customWidth="1"/>
    <col min="6" max="6" width="7.28515625" customWidth="1"/>
    <col min="8" max="8" width="5" bestFit="1" customWidth="1"/>
    <col min="9" max="9" width="9.5703125" bestFit="1" customWidth="1"/>
    <col min="10" max="10" width="11.85546875" bestFit="1" customWidth="1"/>
  </cols>
  <sheetData>
    <row r="1" spans="1:11" x14ac:dyDescent="0.25">
      <c r="A1" s="52" t="s">
        <v>0</v>
      </c>
      <c r="B1" s="52"/>
      <c r="C1" s="52"/>
      <c r="D1" s="52"/>
      <c r="E1" s="52"/>
      <c r="F1" s="52"/>
      <c r="G1" s="52"/>
      <c r="H1" s="52"/>
      <c r="I1" s="52"/>
      <c r="J1" s="52"/>
      <c r="K1" s="52"/>
    </row>
    <row r="2" spans="1:11" ht="22.5" x14ac:dyDescent="0.25">
      <c r="A2" s="53" t="s">
        <v>1</v>
      </c>
      <c r="B2" s="53"/>
      <c r="C2" s="53"/>
      <c r="D2" s="53"/>
      <c r="E2" s="53"/>
      <c r="F2" s="53"/>
      <c r="G2" s="53"/>
      <c r="H2" s="53"/>
      <c r="I2" s="53"/>
      <c r="J2" s="53"/>
      <c r="K2" s="53"/>
    </row>
    <row r="3" spans="1:11" x14ac:dyDescent="0.25">
      <c r="A3" s="54" t="s">
        <v>2</v>
      </c>
      <c r="B3" s="54"/>
      <c r="C3" s="54"/>
      <c r="D3" s="54"/>
      <c r="E3" s="54"/>
      <c r="F3" s="54"/>
      <c r="G3" s="54"/>
      <c r="H3" s="54"/>
      <c r="I3" s="54"/>
      <c r="J3" s="54"/>
      <c r="K3" s="54"/>
    </row>
    <row r="4" spans="1:11" x14ac:dyDescent="0.25">
      <c r="A4" s="54" t="s">
        <v>3</v>
      </c>
      <c r="B4" s="54"/>
      <c r="C4" s="54"/>
      <c r="D4" s="54"/>
      <c r="E4" s="54"/>
      <c r="F4" s="54"/>
      <c r="G4" s="54"/>
      <c r="H4" s="54"/>
      <c r="I4" s="54"/>
      <c r="J4" s="54"/>
      <c r="K4" s="54"/>
    </row>
    <row r="5" spans="1:11" ht="18.75" x14ac:dyDescent="0.3">
      <c r="A5" s="55" t="s">
        <v>4</v>
      </c>
      <c r="B5" s="55"/>
      <c r="C5" s="55"/>
      <c r="D5" s="55"/>
      <c r="E5" s="55"/>
      <c r="F5" s="55"/>
      <c r="G5" s="55"/>
      <c r="H5" s="55"/>
      <c r="I5" s="55"/>
      <c r="J5" s="55"/>
      <c r="K5" s="55"/>
    </row>
    <row r="6" spans="1:11" ht="15.75" x14ac:dyDescent="0.25">
      <c r="A6" s="58" t="s">
        <v>42</v>
      </c>
      <c r="B6" s="58"/>
      <c r="C6" s="58"/>
      <c r="D6" s="58"/>
      <c r="E6" s="58"/>
      <c r="F6" s="58"/>
      <c r="G6" s="1"/>
      <c r="H6" s="59" t="s">
        <v>43</v>
      </c>
      <c r="I6" s="59"/>
      <c r="J6" s="59"/>
      <c r="K6" s="59"/>
    </row>
    <row r="7" spans="1:11" ht="15.75" x14ac:dyDescent="0.25">
      <c r="A7" s="60" t="s">
        <v>5</v>
      </c>
      <c r="B7" s="60"/>
      <c r="C7" s="60"/>
      <c r="D7" s="60"/>
      <c r="E7" s="60"/>
      <c r="F7" s="60"/>
      <c r="G7" s="2"/>
      <c r="H7" s="61" t="s">
        <v>24</v>
      </c>
      <c r="I7" s="61"/>
      <c r="J7" s="61"/>
      <c r="K7" s="61"/>
    </row>
    <row r="8" spans="1:11" ht="15.75" x14ac:dyDescent="0.25">
      <c r="A8" s="3" t="s">
        <v>6</v>
      </c>
      <c r="B8" s="4" t="s">
        <v>7</v>
      </c>
      <c r="C8" s="3" t="s">
        <v>8</v>
      </c>
      <c r="D8" s="5" t="s">
        <v>9</v>
      </c>
      <c r="E8" s="5" t="s">
        <v>10</v>
      </c>
      <c r="F8" s="5" t="s">
        <v>11</v>
      </c>
      <c r="G8" s="5" t="s">
        <v>12</v>
      </c>
      <c r="H8" s="3" t="s">
        <v>13</v>
      </c>
      <c r="I8" s="5" t="s">
        <v>14</v>
      </c>
      <c r="J8" s="5" t="s">
        <v>15</v>
      </c>
      <c r="K8" s="6" t="s">
        <v>16</v>
      </c>
    </row>
    <row r="9" spans="1:11" s="8" customFormat="1" ht="150" x14ac:dyDescent="0.25">
      <c r="A9" s="33">
        <v>1</v>
      </c>
      <c r="B9" s="7" t="s">
        <v>17</v>
      </c>
      <c r="C9" s="32"/>
      <c r="D9" s="32"/>
      <c r="E9" s="32"/>
      <c r="F9" s="32"/>
      <c r="G9" s="32"/>
      <c r="H9" s="32"/>
      <c r="I9" s="32"/>
      <c r="J9" s="32"/>
      <c r="K9" s="32"/>
    </row>
    <row r="10" spans="1:11" x14ac:dyDescent="0.25">
      <c r="A10" s="33"/>
      <c r="B10" s="34" t="s">
        <v>25</v>
      </c>
      <c r="C10" s="35">
        <v>1</v>
      </c>
      <c r="D10" s="36">
        <f>65-D11*C11</f>
        <v>57.65</v>
      </c>
      <c r="E10" s="36">
        <v>0.3</v>
      </c>
      <c r="F10" s="36">
        <v>0.75</v>
      </c>
      <c r="G10" s="36">
        <f>PRODUCT(C10:F10)</f>
        <v>12.971249999999998</v>
      </c>
      <c r="H10" s="21"/>
      <c r="I10" s="21"/>
      <c r="J10" s="21"/>
      <c r="K10" s="21"/>
    </row>
    <row r="11" spans="1:11" x14ac:dyDescent="0.25">
      <c r="A11" s="33"/>
      <c r="B11" s="34"/>
      <c r="C11" s="35">
        <v>21</v>
      </c>
      <c r="D11" s="36">
        <v>0.35</v>
      </c>
      <c r="E11" s="36">
        <v>0.35</v>
      </c>
      <c r="F11" s="36">
        <v>1.75</v>
      </c>
      <c r="G11" s="36">
        <f>PRODUCT(C11:F11)</f>
        <v>4.5018750000000001</v>
      </c>
      <c r="H11" s="21"/>
      <c r="I11" s="21"/>
      <c r="J11" s="21"/>
      <c r="K11" s="21"/>
    </row>
    <row r="12" spans="1:11" x14ac:dyDescent="0.25">
      <c r="A12" s="33"/>
      <c r="B12" s="34" t="s">
        <v>26</v>
      </c>
      <c r="C12" s="35">
        <v>1</v>
      </c>
      <c r="D12" s="36">
        <v>58</v>
      </c>
      <c r="E12" s="36">
        <f>1.5/2</f>
        <v>0.75</v>
      </c>
      <c r="F12" s="36">
        <v>1.2</v>
      </c>
      <c r="G12" s="36">
        <f>PRODUCT(C12:F12)</f>
        <v>52.199999999999996</v>
      </c>
      <c r="H12" s="21"/>
      <c r="I12" s="21"/>
      <c r="J12" s="21"/>
      <c r="K12" s="21"/>
    </row>
    <row r="13" spans="1:11" ht="15" customHeight="1" x14ac:dyDescent="0.25">
      <c r="A13" s="9"/>
      <c r="B13" s="10" t="s">
        <v>18</v>
      </c>
      <c r="C13" s="11"/>
      <c r="D13" s="12"/>
      <c r="E13" s="13"/>
      <c r="F13" s="13"/>
      <c r="G13" s="14">
        <f>SUM(G10:G12)</f>
        <v>69.673124999999999</v>
      </c>
      <c r="H13" s="15" t="s">
        <v>19</v>
      </c>
      <c r="I13" s="14">
        <v>62.95</v>
      </c>
      <c r="J13" s="16">
        <f>G13*I13</f>
        <v>4385.9232187500002</v>
      </c>
      <c r="K13" s="13"/>
    </row>
    <row r="14" spans="1:11" x14ac:dyDescent="0.25">
      <c r="A14" s="33"/>
      <c r="B14" s="37" t="s">
        <v>27</v>
      </c>
      <c r="C14" s="21"/>
      <c r="D14" s="21"/>
      <c r="E14" s="21"/>
      <c r="F14" s="21"/>
      <c r="G14" s="21"/>
      <c r="H14" s="21"/>
      <c r="I14" s="21"/>
      <c r="J14" s="16">
        <f>0.13*G13*18612/360</f>
        <v>468.27307312499994</v>
      </c>
      <c r="K14" s="21"/>
    </row>
    <row r="15" spans="1:11" x14ac:dyDescent="0.25">
      <c r="A15" s="33"/>
      <c r="B15" s="21"/>
      <c r="C15" s="21"/>
      <c r="D15" s="21"/>
      <c r="E15" s="21"/>
      <c r="F15" s="21"/>
      <c r="G15" s="21"/>
      <c r="H15" s="21"/>
      <c r="I15" s="21"/>
      <c r="J15" s="21"/>
      <c r="K15" s="21"/>
    </row>
    <row r="16" spans="1:11" s="8" customFormat="1" ht="90" x14ac:dyDescent="0.25">
      <c r="A16" s="33">
        <v>2</v>
      </c>
      <c r="B16" s="7" t="s">
        <v>28</v>
      </c>
      <c r="C16" s="32"/>
      <c r="D16" s="32"/>
      <c r="E16" s="32"/>
      <c r="F16" s="32"/>
      <c r="G16" s="32"/>
      <c r="H16" s="32"/>
      <c r="I16" s="32"/>
      <c r="J16" s="32"/>
      <c r="K16" s="32"/>
    </row>
    <row r="17" spans="1:11" x14ac:dyDescent="0.25">
      <c r="A17" s="33"/>
      <c r="B17" s="34" t="str">
        <f>B12</f>
        <v>-for  stone masonary</v>
      </c>
      <c r="C17" s="35">
        <v>1</v>
      </c>
      <c r="D17" s="36">
        <f>D12</f>
        <v>58</v>
      </c>
      <c r="E17" s="36">
        <f>1.5/2</f>
        <v>0.75</v>
      </c>
      <c r="F17" s="36">
        <v>0.15</v>
      </c>
      <c r="G17" s="36">
        <f>PRODUCT(C17:F17)</f>
        <v>6.5249999999999995</v>
      </c>
      <c r="H17" s="21"/>
      <c r="I17" s="21"/>
      <c r="J17" s="21"/>
      <c r="K17" s="21"/>
    </row>
    <row r="18" spans="1:11" ht="15" customHeight="1" x14ac:dyDescent="0.25">
      <c r="A18" s="9"/>
      <c r="B18" s="10" t="s">
        <v>18</v>
      </c>
      <c r="C18" s="11"/>
      <c r="D18" s="12"/>
      <c r="E18" s="13"/>
      <c r="F18" s="13"/>
      <c r="G18" s="14">
        <f>SUM(G17:G17)</f>
        <v>6.5249999999999995</v>
      </c>
      <c r="H18" s="15" t="s">
        <v>19</v>
      </c>
      <c r="I18" s="14">
        <v>4585.53</v>
      </c>
      <c r="J18" s="16">
        <f>G18*I18</f>
        <v>29920.583249999996</v>
      </c>
      <c r="K18" s="13"/>
    </row>
    <row r="19" spans="1:11" x14ac:dyDescent="0.25">
      <c r="A19" s="33"/>
      <c r="B19" s="37" t="s">
        <v>27</v>
      </c>
      <c r="C19" s="21"/>
      <c r="D19" s="21"/>
      <c r="E19" s="21"/>
      <c r="F19" s="21"/>
      <c r="G19" s="21"/>
      <c r="H19" s="21"/>
      <c r="I19" s="21"/>
      <c r="J19" s="16">
        <f>0.13*G18*15452.64/5</f>
        <v>2621.5403759999999</v>
      </c>
      <c r="K19" s="21"/>
    </row>
    <row r="20" spans="1:11" x14ac:dyDescent="0.25">
      <c r="A20" s="33"/>
      <c r="B20" s="21"/>
      <c r="C20" s="21"/>
      <c r="D20" s="21"/>
      <c r="E20" s="21"/>
      <c r="F20" s="21"/>
      <c r="G20" s="21"/>
      <c r="H20" s="21"/>
      <c r="I20" s="21"/>
      <c r="J20" s="21"/>
      <c r="K20" s="21"/>
    </row>
    <row r="21" spans="1:11" ht="16.5" x14ac:dyDescent="0.25">
      <c r="A21" s="33">
        <v>3</v>
      </c>
      <c r="B21" s="38" t="s">
        <v>29</v>
      </c>
      <c r="C21" s="21"/>
      <c r="D21" s="21"/>
      <c r="E21" s="21"/>
      <c r="F21" s="21"/>
      <c r="G21" s="21"/>
      <c r="H21" s="21"/>
      <c r="I21" s="21"/>
      <c r="J21" s="21"/>
      <c r="K21" s="21"/>
    </row>
    <row r="22" spans="1:11" x14ac:dyDescent="0.25">
      <c r="A22" s="33"/>
      <c r="B22" s="34" t="str">
        <f>B10</f>
        <v>-for brick wall</v>
      </c>
      <c r="C22" s="35">
        <v>1</v>
      </c>
      <c r="D22" s="36">
        <f>D10</f>
        <v>57.65</v>
      </c>
      <c r="E22" s="36">
        <v>0.23</v>
      </c>
      <c r="F22" s="36"/>
      <c r="G22" s="36">
        <f>PRODUCT(C22:F22)</f>
        <v>13.259500000000001</v>
      </c>
      <c r="H22" s="21"/>
      <c r="I22" s="21"/>
      <c r="J22" s="21"/>
      <c r="K22" s="21"/>
    </row>
    <row r="23" spans="1:11" x14ac:dyDescent="0.25">
      <c r="A23" s="33"/>
      <c r="B23" s="34"/>
      <c r="C23" s="35">
        <f>C11</f>
        <v>21</v>
      </c>
      <c r="D23" s="36">
        <f>D11</f>
        <v>0.35</v>
      </c>
      <c r="E23" s="36">
        <f>E11</f>
        <v>0.35</v>
      </c>
      <c r="F23" s="36"/>
      <c r="G23" s="36">
        <f>PRODUCT(C23:F23)</f>
        <v>2.5724999999999998</v>
      </c>
      <c r="H23" s="21"/>
      <c r="I23" s="21"/>
      <c r="J23" s="21"/>
      <c r="K23" s="21"/>
    </row>
    <row r="24" spans="1:11" ht="15" customHeight="1" x14ac:dyDescent="0.25">
      <c r="A24" s="9"/>
      <c r="B24" s="10" t="s">
        <v>18</v>
      </c>
      <c r="C24" s="11"/>
      <c r="D24" s="12"/>
      <c r="E24" s="13"/>
      <c r="F24" s="13"/>
      <c r="G24" s="14">
        <f>SUM(G22:G23)</f>
        <v>15.832000000000001</v>
      </c>
      <c r="H24" s="15" t="s">
        <v>19</v>
      </c>
      <c r="I24" s="14">
        <v>1017.47</v>
      </c>
      <c r="J24" s="16">
        <f>G24*I24</f>
        <v>16108.585040000002</v>
      </c>
      <c r="K24" s="13"/>
    </row>
    <row r="25" spans="1:11" x14ac:dyDescent="0.25">
      <c r="A25" s="33"/>
      <c r="B25" s="37" t="s">
        <v>27</v>
      </c>
      <c r="C25" s="21"/>
      <c r="D25" s="21"/>
      <c r="E25" s="21"/>
      <c r="F25" s="21"/>
      <c r="G25" s="21"/>
      <c r="H25" s="21"/>
      <c r="I25" s="21"/>
      <c r="J25" s="16">
        <f>0.13*G24*8617.2/10</f>
        <v>1773.5576352</v>
      </c>
      <c r="K25" s="21"/>
    </row>
    <row r="26" spans="1:11" x14ac:dyDescent="0.25">
      <c r="A26" s="33"/>
      <c r="B26" s="21"/>
      <c r="C26" s="21"/>
      <c r="D26" s="21"/>
      <c r="E26" s="21"/>
      <c r="F26" s="21"/>
      <c r="G26" s="21"/>
      <c r="H26" s="21"/>
      <c r="I26" s="21"/>
      <c r="J26" s="21"/>
      <c r="K26" s="21"/>
    </row>
    <row r="27" spans="1:11" s="8" customFormat="1" ht="75" x14ac:dyDescent="0.25">
      <c r="A27" s="33">
        <v>4</v>
      </c>
      <c r="B27" s="7" t="s">
        <v>31</v>
      </c>
      <c r="C27" s="32"/>
      <c r="D27" s="32"/>
      <c r="E27" s="32"/>
      <c r="F27" s="32"/>
      <c r="G27" s="32"/>
      <c r="H27" s="32"/>
      <c r="I27" s="32"/>
      <c r="J27" s="32"/>
      <c r="K27" s="32"/>
    </row>
    <row r="28" spans="1:11" s="8" customFormat="1" x14ac:dyDescent="0.25">
      <c r="A28" s="33"/>
      <c r="B28" s="34" t="str">
        <f>B10</f>
        <v>-for brick wall</v>
      </c>
      <c r="C28" s="32">
        <v>1</v>
      </c>
      <c r="D28" s="39">
        <f>D10</f>
        <v>57.65</v>
      </c>
      <c r="E28" s="32">
        <v>0.23</v>
      </c>
      <c r="F28" s="36">
        <v>7.4999999999999997E-2</v>
      </c>
      <c r="G28" s="36">
        <f t="shared" ref="G28:G33" si="0">PRODUCT(C28:F28)</f>
        <v>0.99446250000000003</v>
      </c>
      <c r="H28" s="32"/>
      <c r="I28" s="32"/>
      <c r="J28" s="32"/>
      <c r="K28" s="32"/>
    </row>
    <row r="29" spans="1:11" s="8" customFormat="1" x14ac:dyDescent="0.25">
      <c r="A29" s="33"/>
      <c r="B29" s="34"/>
      <c r="C29" s="32">
        <v>2</v>
      </c>
      <c r="D29" s="39">
        <f>D10</f>
        <v>57.65</v>
      </c>
      <c r="E29" s="32">
        <v>0.23</v>
      </c>
      <c r="F29" s="36">
        <v>7.4999999999999997E-2</v>
      </c>
      <c r="G29" s="36">
        <f t="shared" si="0"/>
        <v>1.9889250000000001</v>
      </c>
      <c r="H29" s="32"/>
      <c r="I29" s="32"/>
      <c r="J29" s="32"/>
      <c r="K29" s="32"/>
    </row>
    <row r="30" spans="1:11" s="8" customFormat="1" x14ac:dyDescent="0.25">
      <c r="A30" s="33"/>
      <c r="B30" s="34"/>
      <c r="C30" s="32">
        <f>C11</f>
        <v>21</v>
      </c>
      <c r="D30" s="39">
        <f>D11</f>
        <v>0.35</v>
      </c>
      <c r="E30" s="39">
        <f>E11</f>
        <v>0.35</v>
      </c>
      <c r="F30" s="39">
        <v>0.05</v>
      </c>
      <c r="G30" s="36">
        <f t="shared" si="0"/>
        <v>0.12862499999999999</v>
      </c>
      <c r="H30" s="32"/>
      <c r="I30" s="32"/>
      <c r="J30" s="32"/>
      <c r="K30" s="32"/>
    </row>
    <row r="31" spans="1:11" s="8" customFormat="1" x14ac:dyDescent="0.25">
      <c r="A31" s="33"/>
      <c r="B31" s="34"/>
      <c r="C31" s="32">
        <f>21*2</f>
        <v>42</v>
      </c>
      <c r="D31" s="39">
        <v>0.35</v>
      </c>
      <c r="E31" s="39">
        <v>0.35</v>
      </c>
      <c r="F31" s="39">
        <v>7.4999999999999997E-2</v>
      </c>
      <c r="G31" s="36">
        <f t="shared" si="0"/>
        <v>0.38587499999999997</v>
      </c>
      <c r="H31" s="32"/>
      <c r="I31" s="32"/>
      <c r="J31" s="32"/>
      <c r="K31" s="32"/>
    </row>
    <row r="32" spans="1:11" x14ac:dyDescent="0.25">
      <c r="A32" s="33"/>
      <c r="B32" s="34" t="str">
        <f>B12</f>
        <v>-for  stone masonary</v>
      </c>
      <c r="C32" s="35">
        <v>1</v>
      </c>
      <c r="D32" s="36">
        <f>D12</f>
        <v>58</v>
      </c>
      <c r="E32" s="36">
        <f>F53/2</f>
        <v>0.75</v>
      </c>
      <c r="F32" s="36">
        <v>7.4999999999999997E-2</v>
      </c>
      <c r="G32" s="36">
        <f t="shared" si="0"/>
        <v>3.2624999999999997</v>
      </c>
      <c r="H32" s="21"/>
      <c r="I32" s="21"/>
      <c r="J32" s="21"/>
      <c r="K32" s="21"/>
    </row>
    <row r="33" spans="1:11" x14ac:dyDescent="0.25">
      <c r="A33" s="33"/>
      <c r="B33" s="34"/>
      <c r="C33" s="35">
        <v>1</v>
      </c>
      <c r="D33" s="36">
        <f>D32</f>
        <v>58</v>
      </c>
      <c r="E33" s="36">
        <v>0.45</v>
      </c>
      <c r="F33" s="36">
        <v>0.05</v>
      </c>
      <c r="G33" s="36">
        <f t="shared" si="0"/>
        <v>1.3050000000000002</v>
      </c>
      <c r="H33" s="21"/>
      <c r="I33" s="21"/>
      <c r="J33" s="21"/>
      <c r="K33" s="21"/>
    </row>
    <row r="34" spans="1:11" ht="15" customHeight="1" x14ac:dyDescent="0.25">
      <c r="A34" s="9"/>
      <c r="B34" s="10" t="s">
        <v>18</v>
      </c>
      <c r="C34" s="11"/>
      <c r="D34" s="12"/>
      <c r="E34" s="13"/>
      <c r="F34" s="13"/>
      <c r="G34" s="14">
        <f>SUM(G28:G33)</f>
        <v>8.0653874999999999</v>
      </c>
      <c r="H34" s="15" t="s">
        <v>19</v>
      </c>
      <c r="I34" s="14">
        <v>10964.46</v>
      </c>
      <c r="J34" s="16">
        <f>G34*I34</f>
        <v>88432.618628249998</v>
      </c>
      <c r="K34" s="13"/>
    </row>
    <row r="35" spans="1:11" x14ac:dyDescent="0.25">
      <c r="A35" s="33"/>
      <c r="B35" s="37" t="s">
        <v>27</v>
      </c>
      <c r="C35" s="21"/>
      <c r="D35" s="21"/>
      <c r="E35" s="21"/>
      <c r="F35" s="21"/>
      <c r="G35" s="21"/>
      <c r="H35" s="21"/>
      <c r="I35" s="21"/>
      <c r="J35" s="16">
        <f>0.13*G34*(119450.3+6325.7)/15</f>
        <v>8791.7455444000007</v>
      </c>
      <c r="K35" s="21"/>
    </row>
    <row r="36" spans="1:11" x14ac:dyDescent="0.25">
      <c r="A36" s="33"/>
      <c r="B36" s="21"/>
      <c r="C36" s="21"/>
      <c r="D36" s="21"/>
      <c r="E36" s="21"/>
      <c r="F36" s="21"/>
      <c r="G36" s="21"/>
      <c r="H36" s="21"/>
      <c r="I36" s="21"/>
      <c r="J36" s="21"/>
      <c r="K36" s="21"/>
    </row>
    <row r="37" spans="1:11" ht="32.25" x14ac:dyDescent="0.25">
      <c r="A37" s="33">
        <v>5</v>
      </c>
      <c r="B37" s="38" t="s">
        <v>30</v>
      </c>
      <c r="C37" s="21"/>
      <c r="D37" s="21"/>
      <c r="E37" s="21"/>
      <c r="F37" s="21"/>
      <c r="G37" s="21"/>
      <c r="H37" s="21"/>
      <c r="I37" s="21"/>
      <c r="J37" s="21"/>
      <c r="K37" s="21"/>
    </row>
    <row r="38" spans="1:11" x14ac:dyDescent="0.25">
      <c r="A38" s="33"/>
      <c r="B38" s="34" t="str">
        <f>B10</f>
        <v>-for brick wall</v>
      </c>
      <c r="C38" s="35">
        <v>1</v>
      </c>
      <c r="D38" s="36">
        <f>D10</f>
        <v>57.65</v>
      </c>
      <c r="E38" s="36">
        <v>0.23</v>
      </c>
      <c r="F38" s="36">
        <f>0.9+0.6-0.075*2</f>
        <v>1.35</v>
      </c>
      <c r="G38" s="36">
        <f>PRODUCT(C38:F38)</f>
        <v>17.900325000000002</v>
      </c>
      <c r="H38" s="21"/>
      <c r="I38" s="21"/>
      <c r="J38" s="21"/>
      <c r="K38" s="21"/>
    </row>
    <row r="39" spans="1:11" ht="15" customHeight="1" x14ac:dyDescent="0.25">
      <c r="A39" s="9"/>
      <c r="B39" s="10" t="s">
        <v>18</v>
      </c>
      <c r="C39" s="11"/>
      <c r="D39" s="12"/>
      <c r="E39" s="13"/>
      <c r="F39" s="13"/>
      <c r="G39" s="14">
        <f>SUM(G38:G38)</f>
        <v>17.900325000000002</v>
      </c>
      <c r="H39" s="15" t="s">
        <v>19</v>
      </c>
      <c r="I39" s="14">
        <v>14491.84</v>
      </c>
      <c r="J39" s="16">
        <f>G39*I39</f>
        <v>259408.64584800004</v>
      </c>
      <c r="K39" s="13"/>
    </row>
    <row r="40" spans="1:11" x14ac:dyDescent="0.25">
      <c r="A40" s="33"/>
      <c r="B40" s="37" t="s">
        <v>27</v>
      </c>
      <c r="C40" s="21"/>
      <c r="D40" s="21"/>
      <c r="E40" s="21"/>
      <c r="F40" s="21"/>
      <c r="G40" s="21"/>
      <c r="H40" s="21"/>
      <c r="I40" s="21"/>
      <c r="J40" s="16">
        <f>0.13*G39*10374.74</f>
        <v>24142.458312765004</v>
      </c>
      <c r="K40" s="21"/>
    </row>
    <row r="41" spans="1:11" x14ac:dyDescent="0.25">
      <c r="A41" s="33"/>
      <c r="B41" s="37"/>
      <c r="C41" s="21"/>
      <c r="D41" s="21"/>
      <c r="E41" s="21"/>
      <c r="F41" s="21"/>
      <c r="G41" s="21"/>
      <c r="H41" s="21"/>
      <c r="I41" s="21"/>
      <c r="J41" s="16"/>
      <c r="K41" s="21"/>
    </row>
    <row r="42" spans="1:11" s="17" customFormat="1" ht="31.5" x14ac:dyDescent="0.2">
      <c r="A42" s="42">
        <v>6</v>
      </c>
      <c r="B42" s="38" t="s">
        <v>37</v>
      </c>
      <c r="C42" s="44"/>
      <c r="D42" s="12"/>
      <c r="E42" s="45"/>
      <c r="F42" s="45"/>
      <c r="G42" s="46"/>
      <c r="H42" s="47"/>
      <c r="I42" s="14"/>
      <c r="J42" s="46"/>
      <c r="K42" s="45"/>
    </row>
    <row r="43" spans="1:11" s="17" customFormat="1" x14ac:dyDescent="0.25">
      <c r="A43" s="42"/>
      <c r="B43" s="48" t="str">
        <f>B28</f>
        <v>-for brick wall</v>
      </c>
      <c r="C43" s="44">
        <v>2</v>
      </c>
      <c r="D43" s="12">
        <f>D38+C11*D11</f>
        <v>65</v>
      </c>
      <c r="E43" s="45"/>
      <c r="F43" s="45">
        <v>0.9</v>
      </c>
      <c r="G43" s="49">
        <f t="shared" ref="G43" si="1">PRODUCT(C43:F43)</f>
        <v>117</v>
      </c>
      <c r="H43" s="47"/>
      <c r="I43" s="14"/>
      <c r="J43" s="46"/>
      <c r="K43" s="45"/>
    </row>
    <row r="44" spans="1:11" s="17" customFormat="1" x14ac:dyDescent="0.25">
      <c r="A44" s="42"/>
      <c r="B44" s="48" t="s">
        <v>38</v>
      </c>
      <c r="C44" s="44"/>
      <c r="D44" s="12"/>
      <c r="E44" s="45"/>
      <c r="F44" s="45"/>
      <c r="G44" s="46">
        <f>SUM(G41:G43)</f>
        <v>117</v>
      </c>
      <c r="H44" s="47" t="s">
        <v>39</v>
      </c>
      <c r="I44" s="14">
        <v>415.5</v>
      </c>
      <c r="J44" s="46">
        <f>G44*I44</f>
        <v>48613.5</v>
      </c>
      <c r="K44" s="45"/>
    </row>
    <row r="45" spans="1:11" s="17" customFormat="1" x14ac:dyDescent="0.25">
      <c r="A45" s="42"/>
      <c r="B45" s="48" t="s">
        <v>40</v>
      </c>
      <c r="C45" s="44"/>
      <c r="D45" s="12"/>
      <c r="E45" s="45"/>
      <c r="F45" s="45"/>
      <c r="G45" s="46"/>
      <c r="H45" s="47"/>
      <c r="I45" s="14"/>
      <c r="J45" s="46">
        <f>0.13*G44*11650.4/100</f>
        <v>1772.02584</v>
      </c>
      <c r="K45" s="45"/>
    </row>
    <row r="46" spans="1:11" s="17" customFormat="1" x14ac:dyDescent="0.25">
      <c r="A46" s="42"/>
      <c r="B46" s="43"/>
      <c r="C46" s="44"/>
      <c r="D46" s="12"/>
      <c r="E46" s="45"/>
      <c r="F46" s="45"/>
      <c r="G46" s="46"/>
      <c r="H46" s="47"/>
      <c r="I46" s="14"/>
      <c r="J46" s="46"/>
      <c r="K46" s="45"/>
    </row>
    <row r="47" spans="1:11" s="17" customFormat="1" ht="31.5" x14ac:dyDescent="0.2">
      <c r="A47" s="42">
        <v>7</v>
      </c>
      <c r="B47" s="38" t="s">
        <v>41</v>
      </c>
      <c r="C47" s="44"/>
      <c r="D47" s="12"/>
      <c r="E47" s="45"/>
      <c r="F47" s="45"/>
      <c r="G47" s="46"/>
      <c r="H47" s="47"/>
      <c r="I47" s="14"/>
      <c r="J47" s="46"/>
      <c r="K47" s="45"/>
    </row>
    <row r="48" spans="1:11" s="17" customFormat="1" x14ac:dyDescent="0.25">
      <c r="A48" s="42"/>
      <c r="B48" s="48" t="str">
        <f>B43</f>
        <v>-for brick wall</v>
      </c>
      <c r="C48" s="44">
        <v>2</v>
      </c>
      <c r="D48" s="12">
        <f>D43+C16*D16</f>
        <v>65</v>
      </c>
      <c r="E48" s="45"/>
      <c r="F48" s="45">
        <v>0.9</v>
      </c>
      <c r="G48" s="49">
        <f t="shared" ref="G48" si="2">PRODUCT(C48:F48)</f>
        <v>117</v>
      </c>
      <c r="H48" s="47"/>
      <c r="I48" s="14"/>
      <c r="J48" s="46"/>
      <c r="K48" s="45"/>
    </row>
    <row r="49" spans="1:11" s="17" customFormat="1" x14ac:dyDescent="0.25">
      <c r="A49" s="42"/>
      <c r="B49" s="48" t="s">
        <v>38</v>
      </c>
      <c r="C49" s="44"/>
      <c r="D49" s="12"/>
      <c r="E49" s="45"/>
      <c r="F49" s="45"/>
      <c r="G49" s="46">
        <f>SUM(G46:G48)</f>
        <v>117</v>
      </c>
      <c r="H49" s="47" t="s">
        <v>39</v>
      </c>
      <c r="I49" s="14">
        <v>253.8</v>
      </c>
      <c r="J49" s="46">
        <f>G49*I49</f>
        <v>29694.600000000002</v>
      </c>
      <c r="K49" s="45"/>
    </row>
    <row r="50" spans="1:11" s="17" customFormat="1" x14ac:dyDescent="0.25">
      <c r="A50" s="42"/>
      <c r="B50" s="48" t="s">
        <v>40</v>
      </c>
      <c r="C50" s="44"/>
      <c r="D50" s="12"/>
      <c r="E50" s="45"/>
      <c r="F50" s="45"/>
      <c r="G50" s="46"/>
      <c r="H50" s="47"/>
      <c r="I50" s="14"/>
      <c r="J50" s="46">
        <f>0.13*G49*12736/100</f>
        <v>1937.1456000000001</v>
      </c>
      <c r="K50" s="45"/>
    </row>
    <row r="51" spans="1:11" s="17" customFormat="1" x14ac:dyDescent="0.25">
      <c r="A51" s="42"/>
      <c r="B51" s="43"/>
      <c r="C51" s="44"/>
      <c r="D51" s="12"/>
      <c r="E51" s="45"/>
      <c r="F51" s="45"/>
      <c r="G51" s="46"/>
      <c r="H51" s="47"/>
      <c r="I51" s="14"/>
      <c r="J51" s="46"/>
      <c r="K51" s="45"/>
    </row>
    <row r="52" spans="1:11" s="8" customFormat="1" ht="90" x14ac:dyDescent="0.25">
      <c r="A52" s="33">
        <v>8</v>
      </c>
      <c r="B52" s="7" t="s">
        <v>44</v>
      </c>
      <c r="C52" s="32"/>
      <c r="D52" s="32"/>
      <c r="E52" s="32"/>
      <c r="F52" s="32"/>
      <c r="G52" s="32"/>
      <c r="H52" s="32"/>
      <c r="I52" s="32"/>
      <c r="J52" s="32"/>
      <c r="K52" s="32"/>
    </row>
    <row r="53" spans="1:11" x14ac:dyDescent="0.25">
      <c r="A53" s="33"/>
      <c r="B53" s="34" t="str">
        <f>B12</f>
        <v>-for  stone masonary</v>
      </c>
      <c r="C53" s="35">
        <v>1</v>
      </c>
      <c r="D53" s="36">
        <f>D12</f>
        <v>58</v>
      </c>
      <c r="E53" s="36">
        <f>((F53/2)+0.45)/2</f>
        <v>0.6</v>
      </c>
      <c r="F53" s="36">
        <v>1.5</v>
      </c>
      <c r="G53" s="36">
        <f>PRODUCT(C53:F53)</f>
        <v>52.199999999999996</v>
      </c>
      <c r="H53" s="21"/>
      <c r="I53" s="21"/>
      <c r="J53" s="21"/>
      <c r="K53" s="21"/>
    </row>
    <row r="54" spans="1:11" ht="15" customHeight="1" x14ac:dyDescent="0.25">
      <c r="A54" s="9"/>
      <c r="B54" s="10" t="s">
        <v>18</v>
      </c>
      <c r="C54" s="11"/>
      <c r="D54" s="12"/>
      <c r="E54" s="13"/>
      <c r="F54" s="13"/>
      <c r="G54" s="14">
        <f>SUM(G53:G53)</f>
        <v>52.199999999999996</v>
      </c>
      <c r="H54" s="15" t="s">
        <v>19</v>
      </c>
      <c r="I54" s="14">
        <v>9878.43</v>
      </c>
      <c r="J54" s="16">
        <f>G54*I54</f>
        <v>515654.04599999997</v>
      </c>
      <c r="K54" s="13"/>
    </row>
    <row r="55" spans="1:11" x14ac:dyDescent="0.25">
      <c r="A55" s="33"/>
      <c r="B55" s="37" t="s">
        <v>27</v>
      </c>
      <c r="C55" s="21"/>
      <c r="D55" s="21"/>
      <c r="E55" s="21"/>
      <c r="F55" s="21"/>
      <c r="G55" s="21"/>
      <c r="H55" s="21"/>
      <c r="I55" s="21"/>
      <c r="J55" s="16">
        <f>0.13*G54*(27587.1)/5</f>
        <v>37441.212119999997</v>
      </c>
      <c r="K55" s="21"/>
    </row>
    <row r="56" spans="1:11" x14ac:dyDescent="0.25">
      <c r="A56" s="33"/>
      <c r="B56" s="21"/>
      <c r="C56" s="21"/>
      <c r="D56" s="21"/>
      <c r="E56" s="21"/>
      <c r="F56" s="21"/>
      <c r="G56" s="21"/>
      <c r="H56" s="21"/>
      <c r="I56" s="21"/>
      <c r="J56" s="21"/>
      <c r="K56" s="21"/>
    </row>
    <row r="57" spans="1:11" ht="15" customHeight="1" x14ac:dyDescent="0.25">
      <c r="A57" s="9">
        <v>9</v>
      </c>
      <c r="B57" s="7" t="s">
        <v>20</v>
      </c>
      <c r="C57" s="11">
        <v>1</v>
      </c>
      <c r="D57" s="12"/>
      <c r="E57" s="13"/>
      <c r="F57" s="13"/>
      <c r="G57" s="23">
        <f t="shared" ref="G57" si="3">PRODUCT(C57:F57)</f>
        <v>1</v>
      </c>
      <c r="H57" s="15" t="s">
        <v>21</v>
      </c>
      <c r="I57" s="14">
        <v>500</v>
      </c>
      <c r="J57" s="23">
        <f>G57*I57</f>
        <v>500</v>
      </c>
      <c r="K57" s="13"/>
    </row>
    <row r="58" spans="1:11" ht="11.25" customHeight="1" x14ac:dyDescent="0.25">
      <c r="A58" s="9"/>
      <c r="B58" s="22"/>
      <c r="C58" s="11"/>
      <c r="D58" s="12"/>
      <c r="E58" s="13"/>
      <c r="F58" s="13"/>
      <c r="G58" s="14"/>
      <c r="H58" s="15"/>
      <c r="I58" s="14"/>
      <c r="J58" s="16"/>
      <c r="K58" s="13"/>
    </row>
    <row r="59" spans="1:11" x14ac:dyDescent="0.25">
      <c r="A59" s="20"/>
      <c r="B59" s="30" t="s">
        <v>23</v>
      </c>
      <c r="C59" s="31"/>
      <c r="D59" s="19"/>
      <c r="E59" s="19"/>
      <c r="F59" s="19"/>
      <c r="G59" s="16"/>
      <c r="H59" s="16"/>
      <c r="I59" s="16"/>
      <c r="J59" s="16">
        <f>SUM(J13:J57)</f>
        <v>1071666.46048649</v>
      </c>
      <c r="K59" s="18"/>
    </row>
    <row r="61" spans="1:11" s="17" customFormat="1" x14ac:dyDescent="0.25">
      <c r="A61" s="24"/>
      <c r="B61" s="40" t="s">
        <v>22</v>
      </c>
      <c r="C61" s="50">
        <f>J59</f>
        <v>1071666.46048649</v>
      </c>
      <c r="D61" s="51"/>
      <c r="E61" s="41">
        <v>100</v>
      </c>
      <c r="F61" s="25"/>
      <c r="G61" s="26"/>
      <c r="H61" s="25"/>
      <c r="I61" s="27"/>
      <c r="J61" s="28"/>
      <c r="K61" s="29"/>
    </row>
    <row r="62" spans="1:11" x14ac:dyDescent="0.25">
      <c r="B62" s="40" t="s">
        <v>33</v>
      </c>
      <c r="C62" s="56">
        <v>950000</v>
      </c>
      <c r="D62" s="57"/>
      <c r="E62" s="41"/>
    </row>
    <row r="63" spans="1:11" x14ac:dyDescent="0.25">
      <c r="B63" s="40" t="s">
        <v>34</v>
      </c>
      <c r="C63" s="56">
        <f>C62-C65-C66</f>
        <v>902500</v>
      </c>
      <c r="D63" s="57"/>
      <c r="E63" s="41">
        <f>C63/C61*100</f>
        <v>84.214635175790065</v>
      </c>
    </row>
    <row r="64" spans="1:11" x14ac:dyDescent="0.25">
      <c r="B64" s="40" t="s">
        <v>32</v>
      </c>
      <c r="C64" s="62">
        <f>C61-C63</f>
        <v>169166.46048649005</v>
      </c>
      <c r="D64" s="62"/>
      <c r="E64" s="41">
        <f>100-E63</f>
        <v>15.785364824209935</v>
      </c>
    </row>
    <row r="65" spans="2:5" x14ac:dyDescent="0.25">
      <c r="B65" s="40" t="s">
        <v>35</v>
      </c>
      <c r="C65" s="50">
        <f>C62*0.03</f>
        <v>28500</v>
      </c>
      <c r="D65" s="51"/>
      <c r="E65" s="41">
        <v>3</v>
      </c>
    </row>
    <row r="66" spans="2:5" x14ac:dyDescent="0.25">
      <c r="B66" s="40" t="s">
        <v>36</v>
      </c>
      <c r="C66" s="50">
        <f>C62*0.02</f>
        <v>19000</v>
      </c>
      <c r="D66" s="51"/>
      <c r="E66" s="41">
        <v>2</v>
      </c>
    </row>
  </sheetData>
  <mergeCells count="15">
    <mergeCell ref="C66:D66"/>
    <mergeCell ref="A1:K1"/>
    <mergeCell ref="A2:K2"/>
    <mergeCell ref="A3:K3"/>
    <mergeCell ref="A4:K4"/>
    <mergeCell ref="A5:K5"/>
    <mergeCell ref="C65:D65"/>
    <mergeCell ref="C63:D63"/>
    <mergeCell ref="A6:F6"/>
    <mergeCell ref="H6:K6"/>
    <mergeCell ref="A7:F7"/>
    <mergeCell ref="H7:K7"/>
    <mergeCell ref="C61:D61"/>
    <mergeCell ref="C62:D62"/>
    <mergeCell ref="C64:D64"/>
  </mergeCells>
  <pageMargins left="0.7" right="0.7" top="0.75" bottom="0.75" header="0.3" footer="0.3"/>
  <pageSetup paperSize="9" scale="80"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Estimate (4)</vt:lpstr>
      <vt:lpstr>'Estimate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2025-08-04T07:55:14Z</dcterms:modified>
</cp:coreProperties>
</file>