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งบประมาณ 2564\ติดตามงบลงทุนประจำปี\"/>
    </mc:Choice>
  </mc:AlternateContent>
  <bookViews>
    <workbookView xWindow="2388" yWindow="5748" windowWidth="15852" windowHeight="1320"/>
  </bookViews>
  <sheets>
    <sheet name="ผลก่อหนี้ต้นปี" sheetId="4" r:id="rId1"/>
    <sheet name="วิสาหกิจ" sheetId="5" r:id="rId2"/>
  </sheets>
  <definedNames>
    <definedName name="_xlnm.Print_Titles" localSheetId="0">ผลก่อหนี้ต้นปี!$3:$4</definedName>
    <definedName name="_xlnm.Print_Titles" localSheetId="1">วิสาหกิจ!$3:$4</definedName>
  </definedNames>
  <calcPr calcId="162913"/>
</workbook>
</file>

<file path=xl/calcChain.xml><?xml version="1.0" encoding="utf-8"?>
<calcChain xmlns="http://schemas.openxmlformats.org/spreadsheetml/2006/main">
  <c r="O127" i="4" l="1"/>
  <c r="N127" i="4"/>
  <c r="O126" i="4"/>
  <c r="N126" i="4"/>
  <c r="O125" i="4"/>
  <c r="N125" i="4"/>
  <c r="O124" i="4"/>
  <c r="N124" i="4"/>
  <c r="O123" i="4"/>
  <c r="N123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30" i="4"/>
  <c r="O149" i="4" l="1"/>
  <c r="N88" i="4"/>
  <c r="N87" i="4"/>
  <c r="O87" i="4"/>
  <c r="O88" i="4"/>
  <c r="C6" i="5" l="1"/>
  <c r="H6" i="5"/>
  <c r="G6" i="5"/>
  <c r="F6" i="5"/>
  <c r="E6" i="5"/>
  <c r="D5" i="5"/>
  <c r="E5" i="5"/>
  <c r="F5" i="5"/>
  <c r="G5" i="5"/>
  <c r="H5" i="5"/>
  <c r="C5" i="5"/>
  <c r="H98" i="5"/>
  <c r="D85" i="5"/>
  <c r="E85" i="5"/>
  <c r="F85" i="5"/>
  <c r="G85" i="5"/>
  <c r="D49" i="5"/>
  <c r="E49" i="5"/>
  <c r="F49" i="5"/>
  <c r="G49" i="5"/>
  <c r="C49" i="5"/>
  <c r="D22" i="5"/>
  <c r="E22" i="5"/>
  <c r="F22" i="5"/>
  <c r="G22" i="5"/>
  <c r="C22" i="5"/>
  <c r="D7" i="5"/>
  <c r="E7" i="5"/>
  <c r="F7" i="5"/>
  <c r="G7" i="5"/>
  <c r="C7" i="5"/>
  <c r="I110" i="5" l="1"/>
  <c r="H110" i="5"/>
  <c r="H85" i="5" s="1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98" i="5"/>
  <c r="I94" i="5"/>
  <c r="I93" i="5"/>
  <c r="I91" i="5"/>
  <c r="H91" i="5"/>
  <c r="C85" i="5"/>
  <c r="I58" i="5"/>
  <c r="H58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39" i="5"/>
  <c r="H39" i="5"/>
  <c r="I38" i="5"/>
  <c r="H38" i="5"/>
  <c r="I37" i="5"/>
  <c r="H37" i="5"/>
  <c r="I36" i="5"/>
  <c r="H36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3" i="5"/>
  <c r="H23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H7" i="5" s="1"/>
  <c r="H22" i="5" l="1"/>
  <c r="H49" i="5"/>
  <c r="I85" i="5"/>
  <c r="I49" i="5"/>
  <c r="I22" i="5"/>
  <c r="I7" i="5"/>
  <c r="I5" i="5" l="1"/>
  <c r="N149" i="4" l="1"/>
  <c r="S136" i="4" l="1"/>
  <c r="S97" i="4"/>
  <c r="S94" i="4"/>
  <c r="S88" i="4"/>
  <c r="S87" i="4"/>
  <c r="S86" i="4"/>
  <c r="S85" i="4"/>
  <c r="S84" i="4"/>
  <c r="S83" i="4"/>
  <c r="S82" i="4"/>
  <c r="S60" i="4"/>
  <c r="S58" i="4"/>
  <c r="S57" i="4"/>
  <c r="S56" i="4"/>
  <c r="S55" i="4"/>
  <c r="S53" i="4"/>
  <c r="S52" i="4"/>
  <c r="S19" i="4"/>
  <c r="S15" i="4"/>
  <c r="S11" i="4"/>
  <c r="O150" i="4" l="1"/>
  <c r="N150" i="4"/>
  <c r="N94" i="4" l="1"/>
  <c r="N66" i="4"/>
  <c r="N32" i="4"/>
  <c r="N98" i="4"/>
  <c r="N97" i="4"/>
  <c r="N96" i="4"/>
  <c r="N92" i="4"/>
  <c r="N91" i="4"/>
  <c r="N90" i="4"/>
  <c r="N89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22" i="4"/>
  <c r="N23" i="4"/>
  <c r="N24" i="4"/>
  <c r="N12" i="4"/>
  <c r="N13" i="4"/>
  <c r="N14" i="4"/>
  <c r="N15" i="4"/>
  <c r="N16" i="4"/>
  <c r="N17" i="4"/>
  <c r="N18" i="4"/>
  <c r="N19" i="4"/>
  <c r="N20" i="4"/>
  <c r="N21" i="4"/>
  <c r="N11" i="4"/>
  <c r="O146" i="4" l="1"/>
  <c r="N146" i="4"/>
  <c r="S69" i="4" l="1"/>
  <c r="S47" i="4" l="1"/>
  <c r="S50" i="4"/>
  <c r="S91" i="4"/>
  <c r="S89" i="4"/>
  <c r="O85" i="4"/>
  <c r="O86" i="4"/>
  <c r="S80" i="4"/>
  <c r="S61" i="4"/>
  <c r="S62" i="4"/>
  <c r="O56" i="4"/>
  <c r="O57" i="4"/>
  <c r="O55" i="4"/>
  <c r="O58" i="4" l="1"/>
  <c r="O59" i="4"/>
  <c r="O11" i="4"/>
  <c r="O13" i="4"/>
  <c r="O14" i="4"/>
  <c r="O12" i="4"/>
  <c r="O19" i="4"/>
  <c r="O15" i="4"/>
  <c r="O16" i="4"/>
  <c r="O17" i="4"/>
  <c r="O18" i="4"/>
  <c r="G57" i="4" l="1"/>
  <c r="O54" i="4" l="1"/>
  <c r="O53" i="4"/>
  <c r="O52" i="4"/>
  <c r="O82" i="4" l="1"/>
  <c r="S23" i="4" l="1"/>
  <c r="M10" i="4" l="1"/>
  <c r="J10" i="4"/>
  <c r="K10" i="4"/>
  <c r="O94" i="4"/>
  <c r="O66" i="4"/>
  <c r="O48" i="4" l="1"/>
  <c r="O47" i="4"/>
  <c r="O69" i="4" l="1"/>
  <c r="O41" i="4" l="1"/>
  <c r="O40" i="4"/>
  <c r="O32" i="4"/>
  <c r="O24" i="4"/>
  <c r="O23" i="4"/>
  <c r="O22" i="4"/>
  <c r="O21" i="4"/>
  <c r="O20" i="4"/>
  <c r="N122" i="4"/>
  <c r="J122" i="4"/>
  <c r="K122" i="4"/>
  <c r="M122" i="4"/>
  <c r="S159" i="4" l="1"/>
  <c r="S152" i="4"/>
  <c r="S127" i="4"/>
  <c r="S126" i="4"/>
  <c r="S124" i="4"/>
  <c r="S81" i="4"/>
  <c r="S79" i="4"/>
  <c r="S78" i="4"/>
  <c r="S77" i="4"/>
  <c r="S76" i="4"/>
  <c r="S75" i="4"/>
  <c r="S74" i="4"/>
  <c r="S73" i="4"/>
  <c r="S72" i="4"/>
  <c r="S71" i="4"/>
  <c r="S70" i="4"/>
  <c r="S68" i="4"/>
  <c r="S66" i="4"/>
  <c r="S64" i="4"/>
  <c r="S46" i="4"/>
  <c r="S45" i="4"/>
  <c r="S44" i="4"/>
  <c r="S42" i="4"/>
  <c r="S40" i="4"/>
  <c r="S118" i="4"/>
  <c r="S117" i="4"/>
  <c r="S116" i="4"/>
  <c r="S107" i="4"/>
  <c r="S104" i="4"/>
  <c r="S98" i="4"/>
  <c r="S96" i="4"/>
  <c r="S32" i="4"/>
  <c r="S24" i="4"/>
  <c r="S21" i="4"/>
  <c r="S22" i="4"/>
  <c r="S20" i="4"/>
  <c r="O61" i="4" l="1"/>
  <c r="O60" i="4"/>
  <c r="O97" i="4" l="1"/>
  <c r="O89" i="4" l="1"/>
  <c r="O90" i="4"/>
  <c r="O91" i="4"/>
  <c r="O92" i="4"/>
  <c r="X9" i="4" l="1"/>
  <c r="O152" i="4" l="1"/>
  <c r="N152" i="4"/>
  <c r="O63" i="4" l="1"/>
  <c r="O62" i="4"/>
  <c r="O51" i="4" l="1"/>
  <c r="O50" i="4"/>
  <c r="O49" i="4"/>
  <c r="X19" i="4" l="1"/>
  <c r="O78" i="4" l="1"/>
  <c r="O80" i="4"/>
  <c r="O81" i="4"/>
  <c r="O83" i="4"/>
  <c r="O79" i="4"/>
  <c r="O42" i="4" l="1"/>
  <c r="O43" i="4"/>
  <c r="O71" i="4" l="1"/>
  <c r="O72" i="4"/>
  <c r="O73" i="4"/>
  <c r="O74" i="4"/>
  <c r="O75" i="4"/>
  <c r="O76" i="4"/>
  <c r="O77" i="4"/>
  <c r="O70" i="4"/>
  <c r="O84" i="4" l="1"/>
  <c r="J151" i="4" l="1"/>
  <c r="K151" i="4"/>
  <c r="M151" i="4"/>
  <c r="N151" i="4"/>
  <c r="O151" i="4"/>
  <c r="I151" i="4"/>
  <c r="W43" i="4" l="1"/>
  <c r="O46" i="4"/>
  <c r="O45" i="4"/>
  <c r="O44" i="4"/>
  <c r="N117" i="4" l="1"/>
  <c r="O117" i="4"/>
  <c r="O68" i="4" l="1"/>
  <c r="O116" i="4" l="1"/>
  <c r="N116" i="4"/>
  <c r="O118" i="4" l="1"/>
  <c r="N118" i="4"/>
  <c r="O107" i="4" l="1"/>
  <c r="N107" i="4"/>
  <c r="O64" i="4" l="1"/>
  <c r="H158" i="4" l="1"/>
  <c r="I158" i="4"/>
  <c r="J158" i="4"/>
  <c r="J154" i="4" s="1"/>
  <c r="K158" i="4"/>
  <c r="K154" i="4" s="1"/>
  <c r="M158" i="4"/>
  <c r="M154" i="4" s="1"/>
  <c r="G158" i="4" l="1"/>
  <c r="I148" i="4" l="1"/>
  <c r="J148" i="4"/>
  <c r="K148" i="4"/>
  <c r="K120" i="4" s="1"/>
  <c r="M148" i="4"/>
  <c r="M120" i="4" s="1"/>
  <c r="N148" i="4"/>
  <c r="O148" i="4"/>
  <c r="I122" i="4"/>
  <c r="O122" i="4"/>
  <c r="K109" i="4"/>
  <c r="M109" i="4"/>
  <c r="N109" i="4"/>
  <c r="O109" i="4"/>
  <c r="K106" i="4"/>
  <c r="M106" i="4"/>
  <c r="N106" i="4"/>
  <c r="O106" i="4"/>
  <c r="K100" i="4"/>
  <c r="M100" i="4"/>
  <c r="O104" i="4"/>
  <c r="O100" i="4" s="1"/>
  <c r="N104" i="4"/>
  <c r="N100" i="4" s="1"/>
  <c r="J120" i="4" l="1"/>
  <c r="M8" i="4"/>
  <c r="M5" i="4" s="1"/>
  <c r="Y13" i="4"/>
  <c r="Y9" i="4" l="1"/>
  <c r="Y10" i="4" s="1"/>
  <c r="Y11" i="4"/>
  <c r="J109" i="4"/>
  <c r="H109" i="4"/>
  <c r="I109" i="4"/>
  <c r="W54" i="4" l="1"/>
  <c r="K8" i="4" l="1"/>
  <c r="K5" i="4" s="1"/>
  <c r="O159" i="4" l="1"/>
  <c r="O158" i="4" s="1"/>
  <c r="O154" i="4" s="1"/>
  <c r="O120" i="4" s="1"/>
  <c r="N159" i="4"/>
  <c r="N158" i="4" s="1"/>
  <c r="N154" i="4" s="1"/>
  <c r="N120" i="4" s="1"/>
  <c r="Y17" i="4" s="1"/>
  <c r="O96" i="4" l="1"/>
  <c r="O98" i="4" l="1"/>
  <c r="O10" i="4" s="1"/>
  <c r="G115" i="4" l="1"/>
  <c r="F111" i="4"/>
  <c r="H154" i="4" l="1"/>
  <c r="I154" i="4"/>
  <c r="I120" i="4" s="1"/>
  <c r="F155" i="4"/>
  <c r="F154" i="4" s="1"/>
  <c r="F120" i="4" s="1"/>
  <c r="F100" i="4" l="1"/>
  <c r="G109" i="4"/>
  <c r="F109" i="4"/>
  <c r="G154" i="4"/>
  <c r="H151" i="4"/>
  <c r="G151" i="4"/>
  <c r="H148" i="4"/>
  <c r="G148" i="4"/>
  <c r="H122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F8" i="4" l="1"/>
  <c r="F5" i="4" s="1"/>
  <c r="G110" i="4"/>
  <c r="H120" i="4"/>
  <c r="G122" i="4"/>
  <c r="G120" i="4" s="1"/>
  <c r="H10" i="4"/>
  <c r="I10" i="4"/>
  <c r="F121" i="4" l="1"/>
  <c r="H121" i="4"/>
  <c r="J100" i="4"/>
  <c r="J106" i="4"/>
  <c r="I106" i="4"/>
  <c r="I100" i="4"/>
  <c r="H106" i="4"/>
  <c r="H100" i="4"/>
  <c r="J8" i="4" l="1"/>
  <c r="J5" i="4" s="1"/>
  <c r="H8" i="4"/>
  <c r="H5" i="4" s="1"/>
  <c r="I8" i="4"/>
  <c r="G107" i="4"/>
  <c r="G106" i="4" s="1"/>
  <c r="G104" i="4"/>
  <c r="G13" i="4"/>
  <c r="G26" i="4"/>
  <c r="G14" i="4"/>
  <c r="G20" i="4"/>
  <c r="G25" i="4"/>
  <c r="G12" i="4"/>
  <c r="G38" i="4"/>
  <c r="G39" i="4"/>
  <c r="G21" i="4"/>
  <c r="G40" i="4"/>
  <c r="G27" i="4"/>
  <c r="G28" i="4"/>
  <c r="G19" i="4"/>
  <c r="G22" i="4"/>
  <c r="G29" i="4"/>
  <c r="G84" i="4"/>
  <c r="G41" i="4"/>
  <c r="G58" i="4"/>
  <c r="G30" i="4"/>
  <c r="G49" i="4"/>
  <c r="G15" i="4"/>
  <c r="G60" i="4"/>
  <c r="G93" i="4"/>
  <c r="G50" i="4"/>
  <c r="G44" i="4"/>
  <c r="G16" i="4"/>
  <c r="G17" i="4"/>
  <c r="G87" i="4"/>
  <c r="G42" i="4"/>
  <c r="G89" i="4"/>
  <c r="G52" i="4"/>
  <c r="G53" i="4"/>
  <c r="G94" i="4"/>
  <c r="G86" i="4"/>
  <c r="G90" i="4"/>
  <c r="G54" i="4"/>
  <c r="G61" i="4"/>
  <c r="G91" i="4"/>
  <c r="G95" i="4"/>
  <c r="G18" i="4"/>
  <c r="G55" i="4"/>
  <c r="G92" i="4"/>
  <c r="G51" i="4"/>
  <c r="G31" i="4"/>
  <c r="G32" i="4"/>
  <c r="G96" i="4"/>
  <c r="G64" i="4"/>
  <c r="G62" i="4"/>
  <c r="G33" i="4"/>
  <c r="G34" i="4"/>
  <c r="G45" i="4"/>
  <c r="G63" i="4"/>
  <c r="G56" i="4"/>
  <c r="G98" i="4"/>
  <c r="G43" i="4"/>
  <c r="G46" i="4"/>
  <c r="G97" i="4"/>
  <c r="G65" i="4"/>
  <c r="G23" i="4"/>
  <c r="G78" i="4"/>
  <c r="G79" i="4"/>
  <c r="G68" i="4"/>
  <c r="G35" i="4"/>
  <c r="G80" i="4"/>
  <c r="G66" i="4"/>
  <c r="G81" i="4"/>
  <c r="G82" i="4"/>
  <c r="G69" i="4"/>
  <c r="G70" i="4"/>
  <c r="G36" i="4"/>
  <c r="G71" i="4"/>
  <c r="G59" i="4"/>
  <c r="G83" i="4"/>
  <c r="G72" i="4"/>
  <c r="G73" i="4"/>
  <c r="G47" i="4"/>
  <c r="G85" i="4"/>
  <c r="G74" i="4"/>
  <c r="G75" i="4"/>
  <c r="G76" i="4"/>
  <c r="G77" i="4"/>
  <c r="G24" i="4"/>
  <c r="G37" i="4"/>
  <c r="G48" i="4"/>
  <c r="G67" i="4"/>
  <c r="G11" i="4"/>
  <c r="N10" i="4" l="1"/>
  <c r="N8" i="4" s="1"/>
  <c r="I5" i="4"/>
  <c r="M9" i="4"/>
  <c r="K9" i="4"/>
  <c r="G10" i="4"/>
  <c r="G100" i="4"/>
  <c r="F101" i="4" s="1"/>
  <c r="N9" i="4" l="1"/>
  <c r="N5" i="4"/>
  <c r="Y19" i="4"/>
  <c r="Y15" i="4" s="1"/>
  <c r="Y16" i="4"/>
  <c r="H6" i="4"/>
  <c r="G8" i="4"/>
  <c r="F9" i="4" l="1"/>
  <c r="G5" i="4"/>
  <c r="I9" i="4"/>
  <c r="H9" i="4"/>
  <c r="N6" i="4" l="1"/>
  <c r="M6" i="4"/>
  <c r="F6" i="4"/>
  <c r="O8" i="4" l="1"/>
  <c r="O5" i="4" s="1"/>
</calcChain>
</file>

<file path=xl/sharedStrings.xml><?xml version="1.0" encoding="utf-8"?>
<sst xmlns="http://schemas.openxmlformats.org/spreadsheetml/2006/main" count="665" uniqueCount="391">
  <si>
    <t>รายการ</t>
  </si>
  <si>
    <t>ปริมาณ</t>
  </si>
  <si>
    <t>ราคาต่อหน่วย</t>
  </si>
  <si>
    <t>ก่อหนี้ผูกพัน</t>
  </si>
  <si>
    <t>ราคากลาง</t>
  </si>
  <si>
    <t>ที่</t>
  </si>
  <si>
    <t>เตียงไฟฟ้าพิเศษและตู้ข้างเตียงและโต๊ะข้างเตียง</t>
  </si>
  <si>
    <t>เครื่องติดตามสัญญาณชีพ (monitor)</t>
  </si>
  <si>
    <t>รถเข็นสำหรับเคลื่อนย้ายผู้ป่วย (Strecher)</t>
  </si>
  <si>
    <t>โคมไฟสำหรับทำหัตถการ</t>
  </si>
  <si>
    <t>เตียงตรวจภายใน เตียงคลอด เตียงรอคลอด</t>
  </si>
  <si>
    <t>เครื่องติดตามสัญญาณชีพแบบมีล้อเข็น</t>
  </si>
  <si>
    <t xml:space="preserve">เครื่องส่องไฟรักษาเด็กตัวเหลืองชนิดหลอด LED </t>
  </si>
  <si>
    <t>เครื่องตรวจคลื่นไฟฟ้าหัวใจ 12 ลีด (EKG 12 lead)</t>
  </si>
  <si>
    <t xml:space="preserve">เตียงปรับระดับด้วยไฟฟ้า                               </t>
  </si>
  <si>
    <t>เตียงรอคลอด</t>
  </si>
  <si>
    <t>เตียงตรวจภายในและเตียงคลอดไฟฟ้า</t>
  </si>
  <si>
    <t>ชุดดับเพลิงในอาคาร</t>
  </si>
  <si>
    <t>ตู้อบเด็กชนิดเคลื่อนย้าย</t>
  </si>
  <si>
    <t xml:space="preserve">ลู่วิ่ง (Treadmill)                                     </t>
  </si>
  <si>
    <t xml:space="preserve">เครื่องให้การรักษาด้วยไฟฟ้าชนิดคลื่นสั้น(Shortwave diathermy)                            </t>
  </si>
  <si>
    <t>ผ้าห่มลมร้อนไฟฟ้า พร้อมอุปกรณ์ (patient warmer)</t>
  </si>
  <si>
    <t xml:space="preserve">เครื่องบำบัดด้วยแสงเลเซอร์กำลังสูง (High-Power laser therapy)                                       </t>
  </si>
  <si>
    <t xml:space="preserve">เตียงผู้ป่วยปรับไฟฟ้า </t>
  </si>
  <si>
    <t xml:space="preserve">จักรยานปั่นขา (Leg ergometer)                     </t>
  </si>
  <si>
    <t xml:space="preserve">เครื่องดึงคอและหลังอัตโนมัติพร้อมเตียงปรับระดับได้ (Traction)                                         </t>
  </si>
  <si>
    <t xml:space="preserve">เครื่องวัดสัญญาณชีพ (Vital sign monitor)          </t>
  </si>
  <si>
    <t>เครื่องวัดความอิ่มตัวของออกซิเจนในเลือดแบบพกพา</t>
  </si>
  <si>
    <t>ระบบสารสนเทศทางห้องปฏิบัติการธนาคารเลือด</t>
  </si>
  <si>
    <t>เครื่องตรวจสมรรถภาพทารกในครรภ์ (Fetal monitor)</t>
  </si>
  <si>
    <t>เครื่องผสมออกซิเจน (Oxygen blender)</t>
  </si>
  <si>
    <t xml:space="preserve">เตียงช่วยฝึกยืนปรับระดับลาดเอียงผู้ใหญ่ (Tilt table)   </t>
  </si>
  <si>
    <t xml:space="preserve">เครื่องให้ความอบอุ่นพร้อมช่วยชีวิตเด็กแรกเกิด </t>
  </si>
  <si>
    <t xml:space="preserve">รถเข็นจ่ายยาผู้ป่วยใน และอุปกรณ์ประกอบ </t>
  </si>
  <si>
    <t xml:space="preserve">ชุดครุภัณฑ์งานซักรีด </t>
  </si>
  <si>
    <t>ระบบจ่ายยาผู้ป่วยในแบบอัตโนมัติ และอุปกรณ์ประกอบ</t>
  </si>
  <si>
    <t>เครื่องเลเซอร์สแกนแบบ 3 มิติ (OCT)</t>
  </si>
  <si>
    <t>เครื่องสลิท แล้มป์ (Slit lamp)</t>
  </si>
  <si>
    <t xml:space="preserve">เครื่องมือรักษาด้วยคลื่นกระแทก (Shockwave therapy)                                              </t>
  </si>
  <si>
    <t>เครื่อง Phacoemulsification พร้อมอุปกรณ์ประกอบ</t>
  </si>
  <si>
    <t>ตัวกำเนิด SLT laser พร้อมชุด Lens</t>
  </si>
  <si>
    <t>เครื่องตรวจลานสายตาแบบคอมพิวเตอร์ (เครื่อง CTVF)</t>
  </si>
  <si>
    <t xml:space="preserve">ชุดฝึกยืนพยุงเดินและป้องกันการหกล้ม             </t>
  </si>
  <si>
    <t>เครื่องเก็บและจ่ายยาที่ต้องการความปลอดภัยสูง</t>
  </si>
  <si>
    <t>ชุด</t>
  </si>
  <si>
    <t>เตียง</t>
  </si>
  <si>
    <t>เครื่อง</t>
  </si>
  <si>
    <t>คัน</t>
  </si>
  <si>
    <t>ฃุด</t>
  </si>
  <si>
    <t>ตู้</t>
  </si>
  <si>
    <t>เสา</t>
  </si>
  <si>
    <t>ระบบ</t>
  </si>
  <si>
    <t>หน่วยนับ</t>
  </si>
  <si>
    <r>
      <t xml:space="preserve">เตียงออกกำลังกายปรับระดับด้วยไฟฟ้า (Bobath table)         </t>
    </r>
    <r>
      <rPr>
        <b/>
        <sz val="16"/>
        <rFont val="TH SarabunPSK"/>
        <family val="2"/>
      </rPr>
      <t xml:space="preserve">                                      </t>
    </r>
  </si>
  <si>
    <t>ชุดครุภัณฑ์คอมพิวเตอร์และอุปกรณ์ประกอบ</t>
  </si>
  <si>
    <t>ชุดบันทึกทางสรีรวิทยา (Powerlab)</t>
  </si>
  <si>
    <t>อาคารเรียนรวม 6</t>
  </si>
  <si>
    <t>อาคารพิพิธภัณฑ์ธรรมชาติวิทยา</t>
  </si>
  <si>
    <t>ตกแต่งภายในอาคารศูนย์การแพทย์ (อาคาร A , B , C , D)</t>
  </si>
  <si>
    <t>ปรับปรุงสนามกีฬากลางมหาวิทยาลัยวลัยลักษณ์</t>
  </si>
  <si>
    <t>อาคารสถานีไฟฟ้าย่อย</t>
  </si>
  <si>
    <t>สิ่งก่อสร้างผูกพันเดิม</t>
  </si>
  <si>
    <t xml:space="preserve">สิ่งก่อสร้างปีเดียว </t>
  </si>
  <si>
    <t>เหลือจ่าย/งปม.</t>
  </si>
  <si>
    <t>เหลือจ่าย/ราคากลาง</t>
  </si>
  <si>
    <t>ศิราณีย์</t>
  </si>
  <si>
    <t>วันที่ครบกำหนด</t>
  </si>
  <si>
    <t xml:space="preserve">เสาน้ำเกลือ ชนิดแยกออกจากเตียง (IV pole) </t>
  </si>
  <si>
    <t xml:space="preserve">หัวเกย์ซักชั่น ชนิด 2 ระบบ </t>
  </si>
  <si>
    <t xml:space="preserve">สมาร์ททีวี (SMART TV) ไม่น้อยกว่า 40 นิ้ว </t>
  </si>
  <si>
    <t xml:space="preserve">ตู้เย็นแช่ยา 2 ประตู ขนาดไม่น้อยกว่า 36.5 คิวบิกฟุต </t>
  </si>
  <si>
    <t xml:space="preserve">รถทำหัตถการ (treatment cart) </t>
  </si>
  <si>
    <t xml:space="preserve">รถเข็นอุปกรณ์ช่วยชีวิตฉุกเฉิน (emergency cart) </t>
  </si>
  <si>
    <t xml:space="preserve">ตู้ปลอดเชื้อคลาส 2 (BSC Class II)  ขนาด 4 ฟุต   </t>
  </si>
  <si>
    <t xml:space="preserve">คลิปเด็กอ่อน </t>
  </si>
  <si>
    <t>ปราณี</t>
  </si>
  <si>
    <t xml:space="preserve">วิมลรัศมิ์ </t>
  </si>
  <si>
    <t>งาน</t>
  </si>
  <si>
    <t>สุภาวดี</t>
  </si>
  <si>
    <t>เครื่องตอกยาเม็ดชนิดสากเดี่ยวแบบใช้ไฟฟ้า</t>
  </si>
  <si>
    <t>เครื่องชั่ง 3 ตำแหน่ง (Analytical balance 3 digital)</t>
  </si>
  <si>
    <t>ปั๊มลม (Vacuum pump)</t>
  </si>
  <si>
    <t>ชุดกรองสเตนเลส</t>
  </si>
  <si>
    <t>ชุดกรองแก้ว</t>
  </si>
  <si>
    <t xml:space="preserve">เครื่องทดสอบวัสดุเอนกประสงค์ (Universal Testing Machine)  </t>
  </si>
  <si>
    <t>เครื่องทดสอบการควบคุมป้อนกลับ (Feedback Control)</t>
  </si>
  <si>
    <t>เครื่องทดสอบการสั่นสะเทือน (Vibration test Set )</t>
  </si>
  <si>
    <t>เครื่องทดลองการไหลของอากาศ (Air Flow Test)</t>
  </si>
  <si>
    <t>เครื่องทดสอบการไหลและการสูญเสียในท่อ (Flow or Fiction loss in pipe)</t>
  </si>
  <si>
    <t>เครื่องทดสอบการบิด (Torsion Test Set)</t>
  </si>
  <si>
    <t>เครื่องทดสอบการนำความร้อน (Heat Conduction Test)</t>
  </si>
  <si>
    <t>ชุดทดลองการแผ่รังสีความร้อน (Radiation Unit)</t>
  </si>
  <si>
    <t>เครื่องทดลองระบบปั๊ม (Centrifugal Pump Test)</t>
  </si>
  <si>
    <t>ชุดทดลองนิวเมติกส์ควบคุมด้วยพีแอลซี</t>
  </si>
  <si>
    <t xml:space="preserve">ชุดฝึกระบบขนถ่ายวัสดุ 4 สถานี </t>
  </si>
  <si>
    <t>ตัว</t>
  </si>
  <si>
    <t>1</t>
  </si>
  <si>
    <t>งานปรับปรุง</t>
  </si>
  <si>
    <t>จัดหาเครื่องโทรศัพท์ทดแทนและเพิ่มเติม</t>
  </si>
  <si>
    <t xml:space="preserve">จัดหาระบบ CCTV </t>
  </si>
  <si>
    <t>สิ่งก่อสร้างปีเดียว</t>
  </si>
  <si>
    <t>อาคารพิพิธภัณฑ์ธรรมชาติวิทยา-เงินสมทบ</t>
  </si>
  <si>
    <t>งบผูกพันต่อเนื่อง</t>
  </si>
  <si>
    <t>ตู้อบลมร้อน</t>
  </si>
  <si>
    <t xml:space="preserve"> เครื่องทดสอบความแข็งแบบบริกเนวและร็อคเวลล์ </t>
  </si>
  <si>
    <t xml:space="preserve">เครื่องทดสอบการพาความร้อนแบบอิสระและแบบบังคับ </t>
  </si>
  <si>
    <t xml:space="preserve">เครื่องอัดลมป้องกันหลอดเลือดดำบริเวณขาอุดตัน </t>
  </si>
  <si>
    <t>เครื่องช่วยหายใจชนิดควบคุมด้วยปริมาตรและความดัน</t>
  </si>
  <si>
    <t xml:space="preserve">เครื่องให้การรักษาด้วยคลื่นอัลตร้าซาวด์ร่วมกับกระแสไฟฟ้า </t>
  </si>
  <si>
    <t xml:space="preserve">ชุดโต๊ะตรวจหู คอ จมูก พร้อมอุปกรณ์ในรถ </t>
  </si>
  <si>
    <t>คอมพิวเตอร์</t>
  </si>
  <si>
    <t>ตู้จ่ายยา</t>
  </si>
  <si>
    <t>เก้าอี้นั่งรอ</t>
  </si>
  <si>
    <t>ทีวี 32 นิ้ว แสดงคิว</t>
  </si>
  <si>
    <t>โทรศัพท์ตั้งโต๊ะ</t>
  </si>
  <si>
    <t>หม้อต้ม</t>
  </si>
  <si>
    <t>เก้าอี้ไม้</t>
  </si>
  <si>
    <t>เก้าอี้สำหรับนั่งถ่าน</t>
  </si>
  <si>
    <t>หม้อนึ่ง</t>
  </si>
  <si>
    <t>เตียงนวด 3.5 ฟุต</t>
  </si>
  <si>
    <t>ตู้ล็อกเกอร์</t>
  </si>
  <si>
    <t>เตียงตรวจร่างกาย</t>
  </si>
  <si>
    <t>เก้าอี้</t>
  </si>
  <si>
    <t>เครื่องวัดความดันโลหิต</t>
  </si>
  <si>
    <t>เครื่องฟังตรวจ</t>
  </si>
  <si>
    <t>เครื่องชั่งน้ำหนัก วัดส่วนสูง</t>
  </si>
  <si>
    <t>ตู้เก็บสมุนไพร</t>
  </si>
  <si>
    <t>ตู้เย็น</t>
  </si>
  <si>
    <t>เครื่องชั่ง 2 ตำแหน่ง</t>
  </si>
  <si>
    <t>เครื่องชั่ง 4 ตำแหน่ง</t>
  </si>
  <si>
    <t>เครื่องบด 1100</t>
  </si>
  <si>
    <t>เครื่องบด 500-700</t>
  </si>
  <si>
    <t>อัดแคปซูล</t>
  </si>
  <si>
    <t>ปรับปรุงคลินิกการแพทย์แผนไทยประยุกต์</t>
  </si>
  <si>
    <t xml:space="preserve">ศูนย์เทคโนโลยีดิจิทัล </t>
  </si>
  <si>
    <t xml:space="preserve">ส่วนอาคารสถานที่ </t>
  </si>
  <si>
    <t xml:space="preserve">ส่วนพัสดุ </t>
  </si>
  <si>
    <t xml:space="preserve">วิทยาลัยสัตวแพทยศาสตร์ </t>
  </si>
  <si>
    <t xml:space="preserve">วิทยาลัยทันตแพทยศาสตร์นานาชาติ </t>
  </si>
  <si>
    <t>วิมลรัศมิ์</t>
  </si>
  <si>
    <t>ภัทรพร</t>
  </si>
  <si>
    <t>ศุภรัตน์</t>
  </si>
  <si>
    <t>งบประมาณประจำปี</t>
  </si>
  <si>
    <t>งบปีเดียว</t>
  </si>
  <si>
    <t>ดำเนินการส่งถึงพัสดุ</t>
  </si>
  <si>
    <t>จัดซื้อ/จ้าง</t>
  </si>
  <si>
    <t xml:space="preserve">กระบวนการจัดซื้อจัดจ้าง ส่วนพัสดุ  (เฉพาะงบปีเดียว) </t>
  </si>
  <si>
    <t xml:space="preserve"> -</t>
  </si>
  <si>
    <t xml:space="preserve">(ทดแทนรายการปป.ห้องปฏิบัติการวิทยาศาสตร์สุขภาพ 15.6 ลบ) </t>
  </si>
  <si>
    <t>อยู่ระหว่างจัดทำ PR</t>
  </si>
  <si>
    <t>ปรับปรุงอาคารวิชาการ 3</t>
  </si>
  <si>
    <t>ก่อสร้างระบบสาธารณูปโภคและภูมิสถาปัตย์ฯ</t>
  </si>
  <si>
    <t xml:space="preserve">ศิราณีย์ </t>
  </si>
  <si>
    <t>หน่วยงานส่ง PR ถึงส่วนพัสดุ 100%   วันที่ 29 ธันวาคม 2563</t>
  </si>
  <si>
    <t>วันพิจารณาผล</t>
  </si>
  <si>
    <t>เตียงสำหรับตรวจโรคปรับด้วยระบบไฟฟ้า</t>
  </si>
  <si>
    <t xml:space="preserve">รถเข็นเคลื่อนย้ายผู้ป่วยในห้องผ่าตัดชนิดเอ็กซเรย์ได้ </t>
  </si>
  <si>
    <t>เครื่องควบคุมการให้ยาและสารละลายอัตโนมัติ</t>
  </si>
  <si>
    <t>เครื่องติดตามการทำงานของสัญญาณชีพ ข้างเตียง</t>
  </si>
  <si>
    <t>เครื่องติดตามการทำงานของสัญญาณชีพ</t>
  </si>
  <si>
    <t>เครื่องเฝ้าติดตามสัญญาณชีพสำหรับเคลื่อนย้าย</t>
  </si>
  <si>
    <t xml:space="preserve">ชุดเครื่องวัดความดันโลหิตอัตโนมัติ </t>
  </si>
  <si>
    <t>เครื่องวัดสัญญาณชีพแบบศูนย์กลางพร้อมเครื่องติดตาม</t>
  </si>
  <si>
    <t>เครื่องศูนย์กลางเฝ้าติดตามการทำงานของสัญญาณชีพ</t>
  </si>
  <si>
    <t xml:space="preserve">เครื่องกระตุกไฟฟ้าหัวใจชนิด 2 เฟส </t>
  </si>
  <si>
    <t>ตู้อบเด็กชนิดควบคุมอุณหภูมิโดยอัตโนมัติ</t>
  </si>
  <si>
    <t>เครื่องช่วยหายใจสำหรับทารกแรกเกิด</t>
  </si>
  <si>
    <t>เครื่องส่องไฟรักษาเด็กตัวเหลืองแบบผ้าห่ม</t>
  </si>
  <si>
    <t>เครื่องส่องกล้องไมโครสโคปของแผนกหู คอ จมูก</t>
  </si>
  <si>
    <t>เครื่องส่องตรวจทางเดินหายใจระบบวิดีทัศน์</t>
  </si>
  <si>
    <t>เครื่องตรวจกระจกตาละเอียดแบบถ่ายภาพแผนที่</t>
  </si>
  <si>
    <t>เครื่องวัดความยาวลูกตาแบบใช้แสงเลเซอร์</t>
  </si>
  <si>
    <t>เครื่องรักษาโรคตาด้วยแสงเลเซอร์ชนิดไดโอดเลเซอร์</t>
  </si>
  <si>
    <t>กล้องตรวจตาขยายแบบลำแสงชนิดดิจิทัล</t>
  </si>
  <si>
    <t>เครื่องเอกซเรย์ระบบฟลูออโรสโคป</t>
  </si>
  <si>
    <t>เครื่องตรวจอวัยวะภายในด้วยคลื่นเสียงความถี่สูง</t>
  </si>
  <si>
    <t>เครื่องตรวจความหนาแน่นกระดูก 3 ส่วน</t>
  </si>
  <si>
    <t xml:space="preserve">เครื่องปรับอุณหภูมิร่างกาย (hypo-hyperthermia) </t>
  </si>
  <si>
    <t xml:space="preserve">ชุดกระบอกฉีดยาสำหรับรรจุยาฉีดปริมาตรน้อย </t>
  </si>
  <si>
    <t xml:space="preserve">ชุดทดสอบความเร่งของระบบเกียร์ </t>
  </si>
  <si>
    <t xml:space="preserve">ปรับปรุงห้องปฏิบัติการวิศวกรรมเครื่องกลและหุ่นยนต์ </t>
  </si>
  <si>
    <t xml:space="preserve">ตู้เย็นฝาใส 2 ประตู  </t>
  </si>
  <si>
    <t>ยกเลิก</t>
  </si>
  <si>
    <t>หมายเหตุ/</t>
  </si>
  <si>
    <t>PR 2020000179</t>
  </si>
  <si>
    <t>PR 2020000178</t>
  </si>
  <si>
    <t>PR 2020000162</t>
  </si>
  <si>
    <t>PR2020000145</t>
  </si>
  <si>
    <t>PR2020000172</t>
  </si>
  <si>
    <t>PR2020000002</t>
  </si>
  <si>
    <t>PR2020000160</t>
  </si>
  <si>
    <t>PR2020000138</t>
  </si>
  <si>
    <t>PR2020000132</t>
  </si>
  <si>
    <t>PR2020000156</t>
  </si>
  <si>
    <t>PR217000001</t>
  </si>
  <si>
    <t>PR205000080</t>
  </si>
  <si>
    <t>รอทำ PO</t>
  </si>
  <si>
    <t>PR205000002</t>
  </si>
  <si>
    <t>PR2050000060</t>
  </si>
  <si>
    <t>PR208000003</t>
  </si>
  <si>
    <t>ทำแล้ว</t>
  </si>
  <si>
    <t>รัฐ</t>
  </si>
  <si>
    <t>รายได้</t>
  </si>
  <si>
    <t>เงินเหลือจ่าย</t>
  </si>
  <si>
    <t>เครื่องช่วยหายใจสำหรับทารกแรกเกิดฯชนิดความถี่สูง</t>
  </si>
  <si>
    <t>ตู้เย็นไม่น้อยกว่า 5 คิว   (660,000)</t>
  </si>
  <si>
    <t>42/2564</t>
  </si>
  <si>
    <t>38/2564</t>
  </si>
  <si>
    <t>120</t>
  </si>
  <si>
    <t>39/2564</t>
  </si>
  <si>
    <t>180</t>
  </si>
  <si>
    <t>41/2564</t>
  </si>
  <si>
    <t>30/2564</t>
  </si>
  <si>
    <t>27/2564</t>
  </si>
  <si>
    <t>28/2564</t>
  </si>
  <si>
    <t>29/2564</t>
  </si>
  <si>
    <t>12/2564</t>
  </si>
  <si>
    <t>14/2564</t>
  </si>
  <si>
    <t>11/2564</t>
  </si>
  <si>
    <t>300</t>
  </si>
  <si>
    <t>19/2564</t>
  </si>
  <si>
    <t>20/2564</t>
  </si>
  <si>
    <t>21/2564</t>
  </si>
  <si>
    <t>22/2564</t>
  </si>
  <si>
    <t>23/2564</t>
  </si>
  <si>
    <t>34/2564</t>
  </si>
  <si>
    <t>35/2564</t>
  </si>
  <si>
    <t>15/2564</t>
  </si>
  <si>
    <t>4/2564</t>
  </si>
  <si>
    <t>5/2564</t>
  </si>
  <si>
    <t>90</t>
  </si>
  <si>
    <t>6/2564</t>
  </si>
  <si>
    <t>10/2564</t>
  </si>
  <si>
    <t>8/2564</t>
  </si>
  <si>
    <t>13/2564</t>
  </si>
  <si>
    <t>7/2564</t>
  </si>
  <si>
    <t>240</t>
  </si>
  <si>
    <t>17/2564</t>
  </si>
  <si>
    <t>18/2564</t>
  </si>
  <si>
    <t>25/2564</t>
  </si>
  <si>
    <t>45</t>
  </si>
  <si>
    <t>2/2564</t>
  </si>
  <si>
    <t>210</t>
  </si>
  <si>
    <t>รัตนาพร</t>
  </si>
  <si>
    <t>เตียงผู้ป่วยยูนิตพิเศษปรับไฟฟ้าพร้อมที่นอนลดแรงกดทับ</t>
  </si>
  <si>
    <t>เครื่องช่วยหายใจสำหรับเคลื่อนย้าย</t>
  </si>
  <si>
    <t>ชุดสว่านเจาะและเลื่อยงานผ่าตัดศัลยกรรมกระดูก</t>
  </si>
  <si>
    <t>เครื่องติดตามการทำงานของสัญญาณชีพแบบเคลื่อนย้าย</t>
  </si>
  <si>
    <t>เครื่องให้ความอบอุ่นพร้อมอุปกรณ์ช่วยชีวิตเด็กทารก</t>
  </si>
  <si>
    <t xml:space="preserve">กล้องส่องตรวจทางเดินหายใจ ชนิดโค้งงอได้ </t>
  </si>
  <si>
    <t>เครื่องซีทีสแกนไม่น้อยกว่า 128 ภาพต่อการหมุน 1 รอบ</t>
  </si>
  <si>
    <t>เครื่องเอกซเรย์เต้านมระบบดิจิทัล</t>
  </si>
  <si>
    <t>เครื่องสร้างภาพด้วยคลื่นสะท้อนในสนามแม่เหล็ก</t>
  </si>
  <si>
    <r>
      <t xml:space="preserve">ตู้แช่เยือกแข็ง -20 </t>
    </r>
    <r>
      <rPr>
        <vertAlign val="superscript"/>
        <sz val="16"/>
        <rFont val="TH SarabunPSK"/>
        <family val="2"/>
      </rPr>
      <t>๐</t>
    </r>
    <r>
      <rPr>
        <sz val="16"/>
        <rFont val="TH SarabunPSK"/>
        <family val="2"/>
      </rPr>
      <t xml:space="preserve">C ความจุไม่น้อยกว่า 600 ลิตร </t>
    </r>
  </si>
  <si>
    <t>40/2564</t>
  </si>
  <si>
    <t>46/2564</t>
  </si>
  <si>
    <t>PR2050000075</t>
  </si>
  <si>
    <t>PR2050000082</t>
  </si>
  <si>
    <t>จัดซื้อรายการอื่น</t>
  </si>
  <si>
    <t>ส่งมอบ</t>
  </si>
  <si>
    <t>(วัน)</t>
  </si>
  <si>
    <t>ลงนามสัญญา</t>
  </si>
  <si>
    <t>82/2564</t>
  </si>
  <si>
    <t>83/2564</t>
  </si>
  <si>
    <t>80/2564</t>
  </si>
  <si>
    <t>81/2564</t>
  </si>
  <si>
    <t>84/2564</t>
  </si>
  <si>
    <t>62/2564</t>
  </si>
  <si>
    <t>36/2564</t>
  </si>
  <si>
    <t>65/2564</t>
  </si>
  <si>
    <t>66/2564</t>
  </si>
  <si>
    <t>76/2564</t>
  </si>
  <si>
    <t>75/2564</t>
  </si>
  <si>
    <t>77/2564</t>
  </si>
  <si>
    <t>78/2564</t>
  </si>
  <si>
    <t>68/2564</t>
  </si>
  <si>
    <t>69/2564</t>
  </si>
  <si>
    <t>33/2564</t>
  </si>
  <si>
    <t>85/2564</t>
  </si>
  <si>
    <t>32/2564</t>
  </si>
  <si>
    <t>79/2564</t>
  </si>
  <si>
    <t>63/2564</t>
  </si>
  <si>
    <t>54/2564</t>
  </si>
  <si>
    <t>53/2564</t>
  </si>
  <si>
    <t>71/2564</t>
  </si>
  <si>
    <t>56/2564</t>
  </si>
  <si>
    <t>PR2020000173</t>
  </si>
  <si>
    <t>PR205000050</t>
  </si>
  <si>
    <t>PR205000076</t>
  </si>
  <si>
    <t>ในระบบ SAP</t>
  </si>
  <si>
    <t>เลขที่ใบสั่ง (PO)</t>
  </si>
  <si>
    <t>เลขที่</t>
  </si>
  <si>
    <t>สัญญา</t>
  </si>
  <si>
    <t>เครื่องติดตามการทำงานของหัวใจและสัญญาณชีพ</t>
  </si>
  <si>
    <t>59/2564</t>
  </si>
  <si>
    <t>วันที่ผู้ขาย</t>
  </si>
  <si>
    <t>ส่งมอบพัสดุ</t>
  </si>
  <si>
    <t>วันที่ส่วนพัสดุ</t>
  </si>
  <si>
    <t>ตรวจรับเรียบร้อย</t>
  </si>
  <si>
    <t xml:space="preserve">รายการงบลงทุน (ครุภัณฑ์/งานปรับปรุงก่อสร้าง) ประจำปีงบประมาณ พ.ศ. 2564   </t>
  </si>
  <si>
    <r>
      <t xml:space="preserve">จัดหาระบบงบประมาณ  (MIS)      </t>
    </r>
    <r>
      <rPr>
        <sz val="16"/>
        <color rgb="FFFF0000"/>
        <rFont val="TH SarabunPSK"/>
        <family val="2"/>
      </rPr>
      <t>ค่าจ้างบุคลากร</t>
    </r>
  </si>
  <si>
    <r>
      <t xml:space="preserve">พัฒนาระบบสารสนเทศรพ.ศกพ   </t>
    </r>
    <r>
      <rPr>
        <sz val="16"/>
        <color rgb="FFFF0000"/>
        <rFont val="TH SarabunPSK"/>
        <family val="2"/>
      </rPr>
      <t xml:space="preserve">ค่าจ้างพัฒนาซอฟ์แวร์ฯ </t>
    </r>
  </si>
  <si>
    <t xml:space="preserve">ศูนย์บริหารทรัพย์สิน  </t>
  </si>
  <si>
    <t xml:space="preserve">ศูนย์เครื่องมือวิทยาศาสตร์  </t>
  </si>
  <si>
    <t xml:space="preserve">เงินรายได้ </t>
  </si>
  <si>
    <t>ศูนย์เทคโนโลยีดิจิทัล</t>
  </si>
  <si>
    <t xml:space="preserve">ศูนย์การแพทย์มหาวิทยาลัยวลัยลักษณ์  </t>
  </si>
  <si>
    <r>
      <rPr>
        <b/>
        <sz val="16"/>
        <color rgb="FFFF0000"/>
        <rFont val="TH SarabunPSK"/>
        <family val="2"/>
      </rPr>
      <t>เงินรัฐ</t>
    </r>
    <r>
      <rPr>
        <b/>
        <sz val="16"/>
        <rFont val="TH SarabunPSK"/>
        <family val="2"/>
      </rPr>
      <t xml:space="preserve"> </t>
    </r>
  </si>
  <si>
    <t xml:space="preserve"> </t>
  </si>
  <si>
    <t>ส่งมอบตามสัญญา</t>
  </si>
  <si>
    <t>89/2564</t>
  </si>
  <si>
    <t>93/2564</t>
  </si>
  <si>
    <t>รอบริษัทลงนามสัญญา</t>
  </si>
  <si>
    <t>เงินเหลือจ่ายจัดซื้อเก้าอี้</t>
  </si>
  <si>
    <t>เครื่องเขย่าสาร</t>
  </si>
  <si>
    <t>โต๊ะเอนกประสงค์</t>
  </si>
  <si>
    <t>โต๊ะตรวจสัตว์หน้าเรียบ</t>
  </si>
  <si>
    <t>โต๊ะขาวหน้าเรียบ</t>
  </si>
  <si>
    <t>โต๊ะสแตนเลส</t>
  </si>
  <si>
    <t>ชุดทำความสะอาดผ้า</t>
  </si>
  <si>
    <t>รถเข็นทำแผล</t>
  </si>
  <si>
    <t>เครื่องดูดควัน</t>
  </si>
  <si>
    <t>เครื่องซีลซอง</t>
  </si>
  <si>
    <t>ระบบโสตทัศนูปกรณ์</t>
  </si>
  <si>
    <t>เครื่องชั่งน้ำหนักสัตว์</t>
  </si>
  <si>
    <t>เครื่องอ่านปฏิกิริยาไมโครเพลท</t>
  </si>
  <si>
    <t>ตู้บ่มเพาะเชื้อ</t>
  </si>
  <si>
    <t>เครื่องบ่มเพาะเชื้อบรรยากาศ</t>
  </si>
  <si>
    <t>เครื่องดูดจ่ายสารแบบหลายช่อง</t>
  </si>
  <si>
    <t>ตู้ชีวนิรภัย</t>
  </si>
  <si>
    <t>ปรับปรุงห้องปฏิบัติการเวชศาสตร์</t>
  </si>
  <si>
    <t>ปรับปรุงห้อง Vet Pet Shop และอาคาร Emer</t>
  </si>
  <si>
    <t>รวมงบประมาณ เงินรัฐ+เงินรายได้</t>
  </si>
  <si>
    <t>ชุดโต๊ะปฏิบัติการพร้อมหุ่นและศรีษะ</t>
  </si>
  <si>
    <t>กล้องจุลทรรศน์</t>
  </si>
  <si>
    <t>อุปกรณ์ในการเรียน Active Learning</t>
  </si>
  <si>
    <t>ตู้แช่เยือกแข็งจัดเก็บเซลล์และเนื้อเยื่อ</t>
  </si>
  <si>
    <t>เครื่องแสดงการสบฟันชนิดปรับได้</t>
  </si>
  <si>
    <t>เครื่องวัดการดูดกลืนแสง</t>
  </si>
  <si>
    <t>ยูนิตทำฟัน</t>
  </si>
  <si>
    <t>แบบจำลองฟันทั้งปากพร้อมฟัน 28 ซี่</t>
  </si>
  <si>
    <t>ชุดเพิ่มปริมาณสารพันธุกรรม</t>
  </si>
  <si>
    <t>ชุดตรวจสอบสารพันธุกรรมและโปรตีน</t>
  </si>
  <si>
    <t>เครื่องอบฆ่าเชื้ออัตโนมัติชนิดอุณหภูมิต่ำ</t>
  </si>
  <si>
    <t>ชุดเครื่องถ่ายภาพรังสีในช่องปาก</t>
  </si>
  <si>
    <t>ชุดเครื่องอ่านและแปลงสัญญาณข้อมูล</t>
  </si>
  <si>
    <t>ชุดเครื่องถ่ายภาพแสงเอกซเรย์กะโหลกศีรษะ</t>
  </si>
  <si>
    <t>ลู่วิ่งไฟฟ้า</t>
  </si>
  <si>
    <t>ปรับปรุงหอพักอาคารลักษณานิเวศ 4 (23ห้อง)</t>
  </si>
  <si>
    <t>ซ่อมแซมพื้นหอ 4 (23 ห้อง)</t>
  </si>
  <si>
    <t>ปรับปรุงหอพักอาคารลักษณานิเวศ 4 (40ห้อง)</t>
  </si>
  <si>
    <t>ซ่อมแซมพื้นหอพักลักษณานิเวศ 4 (40 ห้อง)</t>
  </si>
  <si>
    <t>เครื่องปรับอากาศ</t>
  </si>
  <si>
    <t>ปรับปรุงหอพักอาคารลักษณานิเวศ 4 , 5</t>
  </si>
  <si>
    <t>เครื่องตัดแต่งปูน</t>
  </si>
  <si>
    <t xml:space="preserve">เครื่องซักและอบผ้า </t>
  </si>
  <si>
    <t>ลิฟท์</t>
  </si>
  <si>
    <t>เครื่องอบลมร้อน</t>
  </si>
  <si>
    <t>เครื่องแสดงการสบฟันชนิดปรับได้บางส่วน</t>
  </si>
  <si>
    <t>เครื่องทดสอบประเมินสมบัติวัสดุ</t>
  </si>
  <si>
    <t>เครื่องล้างปิเปตความถี่สูง</t>
  </si>
  <si>
    <t>ชุดเครื่องถ่ายภาพเจลพร้อมโปรแกรมวิเคราะห์</t>
  </si>
  <si>
    <t>กล้องจุลทรรศน์ใช้แสงแบบเลนส์ประกอบ</t>
  </si>
  <si>
    <t>ตู้บ่มเชื้อ</t>
  </si>
  <si>
    <t>เครื่องปั่นเหวี่ยงความเร็วสูงชนิดควบคุมอุณหภูมิ</t>
  </si>
  <si>
    <t>ตู้เก็บสารเคมีชนิดกัดกร่อน</t>
  </si>
  <si>
    <t>ตู้เก็บสารเคมีไวไฟ</t>
  </si>
  <si>
    <t>ชุดตู้ดูดควัน</t>
  </si>
  <si>
    <t>เครื่องชั่งน้ำหนักอิเล็คโทรนิค ทศนิยม 2 ตำแหน่ง</t>
  </si>
  <si>
    <t>กล้องถ่ายภาพ</t>
  </si>
  <si>
    <t>แท็บเล็ตนักศึกษา</t>
  </si>
  <si>
    <t>เครื่องออกกำลังกายม้าปรับระดับ 2 เครื่อง</t>
  </si>
  <si>
    <t>ระบบกรองน้ำหอพัก WU Residence  2 อาคาร</t>
  </si>
  <si>
    <t>โทรทัศน์ Smart TV</t>
  </si>
  <si>
    <t>Notebook</t>
  </si>
  <si>
    <t>งบประมาณ</t>
  </si>
  <si>
    <t xml:space="preserve">หน่วยงานวิสาหกิจ </t>
  </si>
  <si>
    <t>หมายเหตุ</t>
  </si>
  <si>
    <t>ปรับปรุงห้องน้ำหอพักนักศึกษา 7, 10, 11 และ 13</t>
  </si>
  <si>
    <t>หน่วยงาน</t>
  </si>
  <si>
    <t>อยู่ระหว่างทำ TOR</t>
  </si>
  <si>
    <t>ขั้นตอนดำเนินการ ส่วนพัสดุ</t>
  </si>
  <si>
    <t>ส่งภายในเดือนกรกฏาคม</t>
  </si>
  <si>
    <t>ตู้เสื้อผ้าเหล็ก และโต๊ะอ่านหนังสือแบบเหล็ก</t>
  </si>
  <si>
    <t>เครื่องวัดและตรวจสอบความบริสุทธิ์ของสาร</t>
  </si>
  <si>
    <t>รายการอิเลคโทรดสำหรับตรวจจับปริมาณฟลูออไรด์</t>
  </si>
  <si>
    <t>ศูนย์การแพทย์ฯ (แพทย์แผนไทยประยุกต์)</t>
  </si>
  <si>
    <t xml:space="preserve">รายการงบลงทุนหน่วยงานวิสาหกิจ </t>
  </si>
  <si>
    <t xml:space="preserve">ครุภัณฑ์ประจำตำแหน่งพนักงานบรรจุใหม่ </t>
  </si>
  <si>
    <t>(จัดซื้อหลายครั้งภายใต้งบประมาณ 1,000,000 บาท)</t>
  </si>
  <si>
    <t xml:space="preserve">งบประมาณคงเหลือจากการทำ 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</si>
</sst>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87" formatCode="_-* #,##0_-;\-* #,##0_-;_-* &quot;-&quot;??_-;_-@_-"/>
    <numFmt numFmtId="188" formatCode="_(* #,##0.00_);_(* \(#,##0.00\);_(* &quot;-&quot;??_);_(@_)"/>
    <numFmt numFmtId="189" formatCode="#,##0;\(#,##0\)"/>
    <numFmt numFmtId="190" formatCode="[$-1070000]d/m/yy;@"/>
    <numFmt numFmtId="191" formatCode="[$-107041E]d\ mmmm\ yyyy;@"/>
  </numFmts>
  <fonts count="32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6"/>
      <name val="TH SarabunPSK"/>
      <family val="2"/>
    </font>
    <font>
      <sz val="14"/>
      <name val="Cordia New"/>
      <family val="2"/>
    </font>
    <font>
      <sz val="11"/>
      <color indexed="8"/>
      <name val="Tahoma"/>
      <family val="2"/>
    </font>
    <font>
      <sz val="11"/>
      <color theme="1"/>
      <name val="Tahoma"/>
      <family val="2"/>
      <scheme val="minor"/>
    </font>
    <font>
      <b/>
      <sz val="16"/>
      <name val="TH SarabunPSK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1"/>
      <color indexed="8"/>
      <name val="Tahoma"/>
      <family val="2"/>
      <charset val="222"/>
    </font>
    <font>
      <vertAlign val="superscript"/>
      <sz val="16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6"/>
      <color indexed="8"/>
      <name val="TH SarabunPSK"/>
      <family val="2"/>
    </font>
    <font>
      <i/>
      <sz val="16"/>
      <name val="TH SarabunPSK"/>
      <family val="2"/>
    </font>
    <font>
      <i/>
      <sz val="14"/>
      <name val="TH SarabunPSK"/>
      <family val="2"/>
    </font>
    <font>
      <b/>
      <i/>
      <sz val="14"/>
      <name val="TH SarabunPSK"/>
      <family val="2"/>
    </font>
    <font>
      <b/>
      <sz val="15"/>
      <name val="TH SarabunPSK"/>
      <family val="2"/>
    </font>
    <font>
      <b/>
      <sz val="16"/>
      <color rgb="FFFF0000"/>
      <name val="TH SarabunPSK"/>
      <family val="2"/>
    </font>
    <font>
      <b/>
      <i/>
      <sz val="14"/>
      <color rgb="FFFF0000"/>
      <name val="TH SarabunPSK"/>
      <family val="2"/>
    </font>
    <font>
      <sz val="16"/>
      <color rgb="FF006100"/>
      <name val="TH SarabunPSK"/>
      <family val="2"/>
      <charset val="222"/>
    </font>
    <font>
      <sz val="16"/>
      <name val="TH SarabunPSK"/>
      <family val="2"/>
      <charset val="222"/>
    </font>
    <font>
      <sz val="14"/>
      <name val="TH SarabunPSK"/>
      <family val="2"/>
    </font>
    <font>
      <b/>
      <sz val="14"/>
      <name val="TH SarabunPSK"/>
      <family val="2"/>
    </font>
    <font>
      <b/>
      <i/>
      <sz val="16"/>
      <name val="TH SarabunPSK"/>
      <family val="2"/>
    </font>
    <font>
      <sz val="12"/>
      <name val="TH SarabunPSK"/>
      <family val="2"/>
    </font>
    <font>
      <sz val="16"/>
      <color rgb="FF000000"/>
      <name val="TH Sarabun New"/>
      <family val="2"/>
    </font>
    <font>
      <sz val="16"/>
      <name val="TH Sarabun New"/>
      <family val="2"/>
    </font>
    <font>
      <b/>
      <sz val="18"/>
      <name val="TH SarabunPSK"/>
      <family val="2"/>
    </font>
    <font>
      <b/>
      <sz val="16"/>
      <color theme="7" tint="-0.249977111117893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6E7E6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ECC9C6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BD1D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" fillId="0" borderId="0"/>
    <xf numFmtId="0" fontId="2" fillId="0" borderId="0"/>
    <xf numFmtId="188" fontId="5" fillId="0" borderId="0" applyFont="0" applyFill="0" applyBorder="0" applyAlignment="0" applyProtection="0"/>
    <xf numFmtId="0" fontId="1" fillId="0" borderId="0"/>
    <xf numFmtId="187" fontId="4" fillId="0" borderId="0" applyFont="0" applyFill="0" applyBorder="0" applyAlignment="0" applyProtection="0"/>
    <xf numFmtId="0" fontId="6" fillId="0" borderId="0"/>
    <xf numFmtId="188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8" fillId="0" borderId="0"/>
    <xf numFmtId="0" fontId="9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22" fillId="10" borderId="0" applyNumberFormat="0" applyBorder="0" applyAlignment="0" applyProtection="0"/>
  </cellStyleXfs>
  <cellXfs count="481">
    <xf numFmtId="0" fontId="0" fillId="0" borderId="0" xfId="0"/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 wrapText="1"/>
    </xf>
    <xf numFmtId="49" fontId="3" fillId="0" borderId="2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 vertical="top"/>
    </xf>
    <xf numFmtId="0" fontId="3" fillId="0" borderId="2" xfId="0" applyNumberFormat="1" applyFont="1" applyFill="1" applyBorder="1" applyAlignment="1">
      <alignment horizontal="center" vertical="top"/>
    </xf>
    <xf numFmtId="0" fontId="3" fillId="0" borderId="2" xfId="1" applyNumberFormat="1" applyFont="1" applyFill="1" applyBorder="1" applyAlignment="1">
      <alignment horizontal="center" vertical="top" wrapText="1"/>
    </xf>
    <xf numFmtId="0" fontId="3" fillId="0" borderId="2" xfId="1" applyNumberFormat="1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43" fontId="3" fillId="0" borderId="2" xfId="1" applyFont="1" applyBorder="1"/>
    <xf numFmtId="0" fontId="3" fillId="0" borderId="2" xfId="0" applyFont="1" applyFill="1" applyBorder="1" applyAlignment="1">
      <alignment horizontal="left" vertical="top" wrapText="1"/>
    </xf>
    <xf numFmtId="0" fontId="3" fillId="0" borderId="2" xfId="22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vertical="top"/>
    </xf>
    <xf numFmtId="189" fontId="3" fillId="0" borderId="2" xfId="0" applyNumberFormat="1" applyFont="1" applyFill="1" applyBorder="1" applyAlignment="1">
      <alignment horizontal="left" vertical="top" wrapText="1"/>
    </xf>
    <xf numFmtId="43" fontId="3" fillId="0" borderId="0" xfId="1" applyFont="1" applyAlignment="1">
      <alignment vertical="top"/>
    </xf>
    <xf numFmtId="43" fontId="3" fillId="0" borderId="2" xfId="1" applyFont="1" applyFill="1" applyBorder="1" applyAlignment="1">
      <alignment vertical="top"/>
    </xf>
    <xf numFmtId="43" fontId="3" fillId="0" borderId="2" xfId="1" applyFont="1" applyFill="1" applyBorder="1" applyAlignment="1">
      <alignment horizontal="right" vertical="top"/>
    </xf>
    <xf numFmtId="43" fontId="3" fillId="0" borderId="2" xfId="1" applyFont="1" applyFill="1" applyBorder="1" applyAlignment="1">
      <alignment horizontal="center" vertical="top"/>
    </xf>
    <xf numFmtId="43" fontId="3" fillId="0" borderId="2" xfId="1" applyFont="1" applyFill="1" applyBorder="1" applyAlignment="1">
      <alignment horizontal="right" vertical="top" wrapText="1"/>
    </xf>
    <xf numFmtId="43" fontId="3" fillId="0" borderId="2" xfId="1" applyFont="1" applyFill="1" applyBorder="1" applyAlignment="1">
      <alignment horizontal="left" vertical="top"/>
    </xf>
    <xf numFmtId="43" fontId="3" fillId="0" borderId="2" xfId="1" applyFont="1" applyFill="1" applyBorder="1" applyAlignment="1">
      <alignment horizontal="center" vertical="top" wrapText="1"/>
    </xf>
    <xf numFmtId="0" fontId="7" fillId="0" borderId="0" xfId="0" applyFont="1"/>
    <xf numFmtId="43" fontId="3" fillId="0" borderId="2" xfId="1" applyFont="1" applyBorder="1" applyAlignment="1">
      <alignment vertical="top"/>
    </xf>
    <xf numFmtId="0" fontId="3" fillId="0" borderId="2" xfId="0" applyNumberFormat="1" applyFont="1" applyBorder="1" applyAlignment="1">
      <alignment horizontal="center" vertical="top"/>
    </xf>
    <xf numFmtId="0" fontId="3" fillId="0" borderId="3" xfId="0" applyNumberFormat="1" applyFont="1" applyBorder="1" applyAlignment="1">
      <alignment horizontal="center" vertical="top"/>
    </xf>
    <xf numFmtId="43" fontId="3" fillId="0" borderId="3" xfId="1" applyFont="1" applyBorder="1"/>
    <xf numFmtId="0" fontId="3" fillId="0" borderId="6" xfId="0" applyFont="1" applyBorder="1" applyAlignment="1">
      <alignment horizontal="center" vertical="top"/>
    </xf>
    <xf numFmtId="43" fontId="3" fillId="0" borderId="6" xfId="1" applyFont="1" applyBorder="1" applyAlignment="1">
      <alignment vertical="top"/>
    </xf>
    <xf numFmtId="0" fontId="3" fillId="0" borderId="5" xfId="0" applyFont="1" applyBorder="1" applyAlignment="1">
      <alignment horizontal="center" vertical="top"/>
    </xf>
    <xf numFmtId="0" fontId="3" fillId="0" borderId="5" xfId="0" applyNumberFormat="1" applyFont="1" applyBorder="1" applyAlignment="1">
      <alignment horizontal="center" vertical="top"/>
    </xf>
    <xf numFmtId="43" fontId="3" fillId="0" borderId="5" xfId="1" applyFont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7" fillId="0" borderId="1" xfId="0" applyNumberFormat="1" applyFont="1" applyFill="1" applyBorder="1" applyAlignment="1">
      <alignment horizontal="center" vertical="top"/>
    </xf>
    <xf numFmtId="43" fontId="3" fillId="0" borderId="5" xfId="1" applyFont="1" applyFill="1" applyBorder="1" applyAlignment="1">
      <alignment vertical="top"/>
    </xf>
    <xf numFmtId="0" fontId="3" fillId="0" borderId="6" xfId="0" applyNumberFormat="1" applyFont="1" applyBorder="1" applyAlignment="1">
      <alignment horizontal="center" vertical="top"/>
    </xf>
    <xf numFmtId="0" fontId="12" fillId="0" borderId="2" xfId="7" applyFont="1" applyBorder="1" applyAlignment="1">
      <alignment horizontal="left" vertical="top" wrapText="1"/>
    </xf>
    <xf numFmtId="0" fontId="12" fillId="0" borderId="2" xfId="7" applyFont="1" applyBorder="1" applyAlignment="1">
      <alignment horizontal="center" vertical="top" wrapText="1"/>
    </xf>
    <xf numFmtId="43" fontId="12" fillId="0" borderId="2" xfId="1" applyFont="1" applyBorder="1" applyAlignment="1">
      <alignment horizontal="left" vertical="top" wrapText="1"/>
    </xf>
    <xf numFmtId="0" fontId="12" fillId="0" borderId="6" xfId="7" applyFont="1" applyBorder="1" applyAlignment="1">
      <alignment horizontal="left" vertical="top" wrapText="1"/>
    </xf>
    <xf numFmtId="0" fontId="12" fillId="0" borderId="6" xfId="7" applyFont="1" applyBorder="1" applyAlignment="1">
      <alignment horizontal="center" vertical="top" wrapText="1"/>
    </xf>
    <xf numFmtId="43" fontId="12" fillId="0" borderId="6" xfId="1" applyFont="1" applyBorder="1" applyAlignment="1">
      <alignment horizontal="left" vertical="top" wrapText="1"/>
    </xf>
    <xf numFmtId="49" fontId="3" fillId="0" borderId="2" xfId="16" applyNumberFormat="1" applyFont="1" applyFill="1" applyBorder="1" applyAlignment="1">
      <alignment horizontal="left" vertical="top" wrapText="1" shrinkToFit="1"/>
    </xf>
    <xf numFmtId="43" fontId="12" fillId="0" borderId="2" xfId="1" applyFont="1" applyFill="1" applyBorder="1" applyAlignment="1" applyProtection="1">
      <alignment horizontal="center" vertical="top" wrapText="1"/>
      <protection locked="0"/>
    </xf>
    <xf numFmtId="0" fontId="12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43" fontId="3" fillId="0" borderId="3" xfId="1" applyFont="1" applyFill="1" applyBorder="1" applyAlignment="1">
      <alignment vertical="top"/>
    </xf>
    <xf numFmtId="43" fontId="7" fillId="0" borderId="0" xfId="1" applyFont="1" applyAlignment="1">
      <alignment horizontal="center"/>
    </xf>
    <xf numFmtId="43" fontId="3" fillId="0" borderId="0" xfId="1" applyFont="1"/>
    <xf numFmtId="43" fontId="3" fillId="3" borderId="2" xfId="1" applyFont="1" applyFill="1" applyBorder="1" applyAlignment="1">
      <alignment vertical="top"/>
    </xf>
    <xf numFmtId="0" fontId="3" fillId="0" borderId="2" xfId="45" applyFont="1" applyFill="1" applyBorder="1" applyAlignment="1">
      <alignment vertical="top" wrapText="1"/>
    </xf>
    <xf numFmtId="3" fontId="3" fillId="0" borderId="2" xfId="46" applyNumberFormat="1" applyFont="1" applyFill="1" applyBorder="1" applyAlignment="1">
      <alignment horizontal="center" vertical="top"/>
    </xf>
    <xf numFmtId="49" fontId="3" fillId="0" borderId="2" xfId="47" applyNumberFormat="1" applyFont="1" applyFill="1" applyBorder="1" applyAlignment="1">
      <alignment horizontal="center" vertical="top"/>
    </xf>
    <xf numFmtId="43" fontId="3" fillId="0" borderId="2" xfId="1" applyFont="1" applyFill="1" applyBorder="1" applyAlignment="1">
      <alignment vertical="top" shrinkToFit="1"/>
    </xf>
    <xf numFmtId="0" fontId="3" fillId="0" borderId="6" xfId="0" applyFont="1" applyBorder="1"/>
    <xf numFmtId="43" fontId="3" fillId="0" borderId="6" xfId="1" applyFont="1" applyBorder="1"/>
    <xf numFmtId="0" fontId="3" fillId="0" borderId="0" xfId="0" applyFont="1" applyBorder="1"/>
    <xf numFmtId="0" fontId="3" fillId="0" borderId="2" xfId="0" applyFont="1" applyBorder="1" applyAlignment="1">
      <alignment horizontal="center"/>
    </xf>
    <xf numFmtId="187" fontId="3" fillId="0" borderId="2" xfId="2" applyNumberFormat="1" applyFont="1" applyFill="1" applyBorder="1" applyAlignment="1">
      <alignment vertical="top" wrapText="1"/>
    </xf>
    <xf numFmtId="43" fontId="3" fillId="5" borderId="2" xfId="1" applyFont="1" applyFill="1" applyBorder="1"/>
    <xf numFmtId="0" fontId="15" fillId="0" borderId="2" xfId="42" applyFont="1" applyBorder="1" applyAlignment="1">
      <alignment vertical="top"/>
    </xf>
    <xf numFmtId="43" fontId="15" fillId="0" borderId="2" xfId="1" applyFont="1" applyBorder="1" applyAlignment="1">
      <alignment vertical="top"/>
    </xf>
    <xf numFmtId="0" fontId="3" fillId="0" borderId="6" xfId="0" applyFont="1" applyBorder="1" applyAlignment="1">
      <alignment horizontal="center"/>
    </xf>
    <xf numFmtId="0" fontId="7" fillId="0" borderId="5" xfId="0" applyFont="1" applyFill="1" applyBorder="1" applyAlignment="1">
      <alignment horizontal="left" vertical="top"/>
    </xf>
    <xf numFmtId="43" fontId="7" fillId="0" borderId="5" xfId="1" applyFont="1" applyFill="1" applyBorder="1" applyAlignment="1">
      <alignment vertical="top"/>
    </xf>
    <xf numFmtId="43" fontId="3" fillId="0" borderId="5" xfId="1" applyFont="1" applyBorder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87" fontId="3" fillId="0" borderId="5" xfId="17" applyNumberFormat="1" applyFont="1" applyFill="1" applyBorder="1" applyAlignment="1">
      <alignment vertical="top" wrapText="1"/>
    </xf>
    <xf numFmtId="187" fontId="3" fillId="0" borderId="5" xfId="2" applyNumberFormat="1" applyFont="1" applyFill="1" applyBorder="1" applyAlignment="1">
      <alignment vertical="top" wrapText="1"/>
    </xf>
    <xf numFmtId="0" fontId="3" fillId="0" borderId="5" xfId="45" applyFont="1" applyFill="1" applyBorder="1" applyAlignment="1">
      <alignment vertical="top" wrapText="1"/>
    </xf>
    <xf numFmtId="3" fontId="3" fillId="0" borderId="5" xfId="46" applyNumberFormat="1" applyFont="1" applyFill="1" applyBorder="1" applyAlignment="1">
      <alignment horizontal="center" vertical="top"/>
    </xf>
    <xf numFmtId="49" fontId="3" fillId="0" borderId="5" xfId="47" applyNumberFormat="1" applyFont="1" applyFill="1" applyBorder="1" applyAlignment="1">
      <alignment horizontal="center" vertical="top"/>
    </xf>
    <xf numFmtId="43" fontId="3" fillId="0" borderId="5" xfId="1" applyFont="1" applyFill="1" applyBorder="1" applyAlignment="1">
      <alignment vertical="top" shrinkToFit="1"/>
    </xf>
    <xf numFmtId="0" fontId="3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 vertical="top"/>
    </xf>
    <xf numFmtId="0" fontId="12" fillId="0" borderId="13" xfId="7" applyFont="1" applyBorder="1" applyAlignment="1">
      <alignment horizontal="left" vertical="top" wrapText="1"/>
    </xf>
    <xf numFmtId="0" fontId="12" fillId="0" borderId="13" xfId="7" applyFont="1" applyBorder="1" applyAlignment="1">
      <alignment horizontal="center" vertical="top" wrapText="1"/>
    </xf>
    <xf numFmtId="0" fontId="3" fillId="0" borderId="13" xfId="0" applyNumberFormat="1" applyFont="1" applyBorder="1" applyAlignment="1">
      <alignment horizontal="center" vertical="top"/>
    </xf>
    <xf numFmtId="43" fontId="12" fillId="0" borderId="13" xfId="1" applyFont="1" applyBorder="1" applyAlignment="1">
      <alignment horizontal="left" vertical="top" wrapText="1"/>
    </xf>
    <xf numFmtId="43" fontId="3" fillId="0" borderId="13" xfId="1" applyFont="1" applyBorder="1" applyAlignment="1">
      <alignment vertical="top"/>
    </xf>
    <xf numFmtId="43" fontId="3" fillId="0" borderId="13" xfId="1" applyFont="1" applyBorder="1"/>
    <xf numFmtId="0" fontId="3" fillId="0" borderId="13" xfId="0" applyFont="1" applyBorder="1" applyAlignment="1">
      <alignment horizontal="center"/>
    </xf>
    <xf numFmtId="0" fontId="3" fillId="0" borderId="13" xfId="44" applyNumberFormat="1" applyFont="1" applyFill="1" applyBorder="1" applyAlignment="1">
      <alignment horizontal="left" vertical="top" wrapText="1"/>
    </xf>
    <xf numFmtId="43" fontId="3" fillId="0" borderId="13" xfId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/>
    </xf>
    <xf numFmtId="43" fontId="3" fillId="0" borderId="3" xfId="1" applyFont="1" applyFill="1" applyBorder="1" applyAlignment="1">
      <alignment horizontal="center" vertical="top" wrapText="1"/>
    </xf>
    <xf numFmtId="43" fontId="3" fillId="0" borderId="3" xfId="1" applyFont="1" applyBorder="1" applyAlignment="1">
      <alignment vertical="top"/>
    </xf>
    <xf numFmtId="43" fontId="7" fillId="6" borderId="2" xfId="1" applyFont="1" applyFill="1" applyBorder="1" applyAlignment="1">
      <alignment vertical="top"/>
    </xf>
    <xf numFmtId="0" fontId="3" fillId="0" borderId="0" xfId="0" applyFont="1" applyFill="1"/>
    <xf numFmtId="0" fontId="7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2" fillId="0" borderId="2" xfId="0" applyFont="1" applyBorder="1"/>
    <xf numFmtId="43" fontId="12" fillId="0" borderId="2" xfId="1" applyFont="1" applyBorder="1"/>
    <xf numFmtId="49" fontId="3" fillId="0" borderId="2" xfId="35" applyNumberFormat="1" applyFont="1" applyBorder="1" applyAlignment="1">
      <alignment vertical="top" wrapText="1"/>
    </xf>
    <xf numFmtId="49" fontId="3" fillId="0" borderId="3" xfId="35" applyNumberFormat="1" applyFont="1" applyBorder="1" applyAlignment="1">
      <alignment vertical="top" wrapText="1"/>
    </xf>
    <xf numFmtId="43" fontId="7" fillId="0" borderId="2" xfId="1" applyFont="1" applyFill="1" applyBorder="1" applyAlignment="1">
      <alignment vertical="top"/>
    </xf>
    <xf numFmtId="0" fontId="7" fillId="0" borderId="8" xfId="0" applyFont="1" applyFill="1" applyBorder="1" applyAlignment="1">
      <alignment horizontal="center" vertical="top"/>
    </xf>
    <xf numFmtId="0" fontId="7" fillId="0" borderId="8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8" xfId="0" applyNumberFormat="1" applyFont="1" applyFill="1" applyBorder="1" applyAlignment="1">
      <alignment horizontal="center" vertical="top"/>
    </xf>
    <xf numFmtId="43" fontId="7" fillId="0" borderId="8" xfId="1" applyFont="1" applyFill="1" applyBorder="1" applyAlignment="1">
      <alignment vertical="top"/>
    </xf>
    <xf numFmtId="43" fontId="7" fillId="0" borderId="14" xfId="1" applyFont="1" applyFill="1" applyBorder="1"/>
    <xf numFmtId="0" fontId="7" fillId="0" borderId="14" xfId="0" applyFont="1" applyFill="1" applyBorder="1" applyAlignment="1">
      <alignment horizontal="center"/>
    </xf>
    <xf numFmtId="0" fontId="7" fillId="0" borderId="0" xfId="0" applyFont="1" applyFill="1"/>
    <xf numFmtId="0" fontId="7" fillId="0" borderId="1" xfId="0" applyFont="1" applyFill="1" applyBorder="1" applyAlignment="1">
      <alignment horizontal="left" vertical="top"/>
    </xf>
    <xf numFmtId="43" fontId="7" fillId="0" borderId="1" xfId="1" applyFont="1" applyFill="1" applyBorder="1" applyAlignment="1">
      <alignment vertical="top"/>
    </xf>
    <xf numFmtId="43" fontId="7" fillId="0" borderId="15" xfId="1" applyFont="1" applyFill="1" applyBorder="1" applyAlignment="1">
      <alignment vertical="center" shrinkToFit="1"/>
    </xf>
    <xf numFmtId="43" fontId="7" fillId="0" borderId="7" xfId="1" applyFont="1" applyFill="1" applyBorder="1" applyAlignment="1">
      <alignment vertical="center" shrinkToFit="1"/>
    </xf>
    <xf numFmtId="43" fontId="3" fillId="0" borderId="0" xfId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43" fontId="3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0" fontId="7" fillId="7" borderId="2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/>
    <xf numFmtId="43" fontId="3" fillId="0" borderId="16" xfId="1" applyFont="1" applyBorder="1" applyAlignment="1">
      <alignment vertical="top"/>
    </xf>
    <xf numFmtId="0" fontId="7" fillId="2" borderId="4" xfId="0" applyNumberFormat="1" applyFont="1" applyFill="1" applyBorder="1" applyAlignment="1">
      <alignment horizontal="center" vertical="top"/>
    </xf>
    <xf numFmtId="43" fontId="7" fillId="2" borderId="4" xfId="1" applyFont="1" applyFill="1" applyBorder="1" applyAlignment="1">
      <alignment horizontal="center" vertical="top"/>
    </xf>
    <xf numFmtId="0" fontId="3" fillId="0" borderId="18" xfId="0" applyFont="1" applyBorder="1"/>
    <xf numFmtId="0" fontId="3" fillId="0" borderId="16" xfId="0" applyFont="1" applyBorder="1" applyAlignment="1">
      <alignment horizontal="center"/>
    </xf>
    <xf numFmtId="43" fontId="3" fillId="0" borderId="18" xfId="1" applyFont="1" applyFill="1" applyBorder="1"/>
    <xf numFmtId="43" fontId="3" fillId="0" borderId="2" xfId="1" applyFont="1" applyBorder="1" applyAlignment="1">
      <alignment horizontal="center" vertical="top"/>
    </xf>
    <xf numFmtId="43" fontId="3" fillId="0" borderId="2" xfId="1" applyFont="1" applyBorder="1" applyAlignment="1">
      <alignment vertical="center"/>
    </xf>
    <xf numFmtId="43" fontId="3" fillId="0" borderId="5" xfId="1" applyFont="1" applyFill="1" applyBorder="1"/>
    <xf numFmtId="0" fontId="3" fillId="0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/>
    <xf numFmtId="0" fontId="17" fillId="0" borderId="0" xfId="0" applyFont="1" applyAlignment="1">
      <alignment horizontal="center"/>
    </xf>
    <xf numFmtId="43" fontId="7" fillId="9" borderId="4" xfId="1" applyFont="1" applyFill="1" applyBorder="1" applyAlignment="1">
      <alignment horizontal="center" vertical="top"/>
    </xf>
    <xf numFmtId="3" fontId="14" fillId="0" borderId="2" xfId="46" applyNumberFormat="1" applyFont="1" applyFill="1" applyBorder="1" applyAlignment="1">
      <alignment horizontal="center" vertical="top"/>
    </xf>
    <xf numFmtId="49" fontId="14" fillId="0" borderId="2" xfId="47" applyNumberFormat="1" applyFont="1" applyFill="1" applyBorder="1" applyAlignment="1">
      <alignment horizontal="center" vertical="top"/>
    </xf>
    <xf numFmtId="43" fontId="14" fillId="0" borderId="2" xfId="1" applyFont="1" applyFill="1" applyBorder="1" applyAlignment="1">
      <alignment vertical="top" shrinkToFit="1"/>
    </xf>
    <xf numFmtId="43" fontId="14" fillId="0" borderId="2" xfId="1" applyFont="1" applyBorder="1" applyAlignment="1">
      <alignment vertical="top"/>
    </xf>
    <xf numFmtId="0" fontId="14" fillId="0" borderId="0" xfId="0" applyFont="1"/>
    <xf numFmtId="0" fontId="3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NumberFormat="1" applyFont="1" applyFill="1" applyBorder="1" applyAlignment="1">
      <alignment horizontal="center" vertical="top" wrapText="1"/>
    </xf>
    <xf numFmtId="0" fontId="23" fillId="0" borderId="2" xfId="0" applyFont="1" applyFill="1" applyBorder="1" applyAlignment="1">
      <alignment horizontal="center" vertical="top"/>
    </xf>
    <xf numFmtId="0" fontId="23" fillId="0" borderId="2" xfId="1" applyNumberFormat="1" applyFont="1" applyFill="1" applyBorder="1" applyAlignment="1">
      <alignment horizontal="center" vertical="top"/>
    </xf>
    <xf numFmtId="43" fontId="23" fillId="0" borderId="2" xfId="1" applyFont="1" applyFill="1" applyBorder="1" applyAlignment="1">
      <alignment horizontal="right" vertical="top"/>
    </xf>
    <xf numFmtId="43" fontId="23" fillId="0" borderId="2" xfId="1" applyFont="1" applyFill="1" applyBorder="1" applyAlignment="1">
      <alignment vertical="top"/>
    </xf>
    <xf numFmtId="0" fontId="23" fillId="0" borderId="2" xfId="0" applyNumberFormat="1" applyFont="1" applyFill="1" applyBorder="1" applyAlignment="1">
      <alignment horizontal="center" vertical="top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NumberFormat="1" applyFont="1" applyFill="1" applyBorder="1" applyAlignment="1">
      <alignment horizontal="center" vertical="center"/>
    </xf>
    <xf numFmtId="43" fontId="23" fillId="0" borderId="2" xfId="1" applyFont="1" applyFill="1" applyBorder="1" applyAlignment="1">
      <alignment vertical="center"/>
    </xf>
    <xf numFmtId="0" fontId="23" fillId="0" borderId="2" xfId="48" applyFont="1" applyFill="1" applyBorder="1" applyAlignment="1">
      <alignment vertical="top" wrapText="1"/>
    </xf>
    <xf numFmtId="0" fontId="23" fillId="0" borderId="2" xfId="48" applyFont="1" applyFill="1" applyBorder="1" applyAlignment="1">
      <alignment vertical="center" wrapText="1"/>
    </xf>
    <xf numFmtId="43" fontId="20" fillId="0" borderId="0" xfId="1" applyFont="1" applyAlignment="1">
      <alignment horizontal="left"/>
    </xf>
    <xf numFmtId="43" fontId="3" fillId="0" borderId="0" xfId="0" applyNumberFormat="1" applyFont="1"/>
    <xf numFmtId="43" fontId="3" fillId="0" borderId="2" xfId="1" applyFont="1" applyBorder="1" applyAlignment="1">
      <alignment horizontal="left"/>
    </xf>
    <xf numFmtId="0" fontId="3" fillId="11" borderId="17" xfId="0" applyFont="1" applyFill="1" applyBorder="1" applyAlignment="1">
      <alignment horizontal="center" vertical="top"/>
    </xf>
    <xf numFmtId="0" fontId="3" fillId="11" borderId="17" xfId="0" applyFont="1" applyFill="1" applyBorder="1" applyAlignment="1">
      <alignment vertical="top"/>
    </xf>
    <xf numFmtId="0" fontId="3" fillId="11" borderId="17" xfId="0" applyFont="1" applyFill="1" applyBorder="1" applyAlignment="1">
      <alignment horizontal="center"/>
    </xf>
    <xf numFmtId="0" fontId="3" fillId="11" borderId="17" xfId="0" applyNumberFormat="1" applyFont="1" applyFill="1" applyBorder="1" applyAlignment="1">
      <alignment horizontal="center" vertical="top"/>
    </xf>
    <xf numFmtId="43" fontId="3" fillId="11" borderId="17" xfId="1" applyFont="1" applyFill="1" applyBorder="1"/>
    <xf numFmtId="43" fontId="3" fillId="11" borderId="17" xfId="1" applyFont="1" applyFill="1" applyBorder="1" applyAlignment="1">
      <alignment vertical="top"/>
    </xf>
    <xf numFmtId="0" fontId="3" fillId="0" borderId="0" xfId="0" applyFont="1" applyFill="1" applyBorder="1"/>
    <xf numFmtId="0" fontId="7" fillId="9" borderId="4" xfId="0" applyFont="1" applyFill="1" applyBorder="1" applyAlignment="1">
      <alignment horizontal="center" vertical="top"/>
    </xf>
    <xf numFmtId="0" fontId="7" fillId="9" borderId="4" xfId="0" applyNumberFormat="1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right" vertical="top"/>
    </xf>
    <xf numFmtId="0" fontId="7" fillId="7" borderId="8" xfId="0" applyFont="1" applyFill="1" applyBorder="1" applyAlignment="1">
      <alignment horizontal="left" vertical="top"/>
    </xf>
    <xf numFmtId="0" fontId="7" fillId="7" borderId="8" xfId="0" applyFont="1" applyFill="1" applyBorder="1" applyAlignment="1">
      <alignment horizontal="center"/>
    </xf>
    <xf numFmtId="0" fontId="7" fillId="7" borderId="8" xfId="0" applyNumberFormat="1" applyFont="1" applyFill="1" applyBorder="1" applyAlignment="1">
      <alignment horizontal="center" vertical="top"/>
    </xf>
    <xf numFmtId="43" fontId="7" fillId="7" borderId="8" xfId="1" applyFont="1" applyFill="1" applyBorder="1" applyAlignment="1">
      <alignment vertical="top"/>
    </xf>
    <xf numFmtId="0" fontId="7" fillId="12" borderId="8" xfId="0" applyFont="1" applyFill="1" applyBorder="1" applyAlignment="1">
      <alignment horizontal="center" vertical="top"/>
    </xf>
    <xf numFmtId="0" fontId="7" fillId="12" borderId="4" xfId="0" applyFont="1" applyFill="1" applyBorder="1" applyAlignment="1">
      <alignment horizontal="center" vertical="top"/>
    </xf>
    <xf numFmtId="0" fontId="7" fillId="12" borderId="4" xfId="0" applyNumberFormat="1" applyFont="1" applyFill="1" applyBorder="1" applyAlignment="1">
      <alignment horizontal="center" vertical="top"/>
    </xf>
    <xf numFmtId="43" fontId="7" fillId="12" borderId="4" xfId="1" applyFont="1" applyFill="1" applyBorder="1" applyAlignment="1">
      <alignment horizontal="center" vertical="top"/>
    </xf>
    <xf numFmtId="0" fontId="7" fillId="12" borderId="17" xfId="0" applyFont="1" applyFill="1" applyBorder="1" applyAlignment="1">
      <alignment horizontal="center" vertical="top"/>
    </xf>
    <xf numFmtId="43" fontId="19" fillId="12" borderId="4" xfId="1" applyFont="1" applyFill="1" applyBorder="1" applyAlignment="1">
      <alignment horizontal="center" vertical="top"/>
    </xf>
    <xf numFmtId="43" fontId="25" fillId="12" borderId="4" xfId="1" applyFont="1" applyFill="1" applyBorder="1" applyAlignment="1">
      <alignment horizontal="center" vertical="top"/>
    </xf>
    <xf numFmtId="0" fontId="3" fillId="7" borderId="4" xfId="0" applyFont="1" applyFill="1" applyBorder="1" applyAlignment="1">
      <alignment horizontal="center" vertical="top"/>
    </xf>
    <xf numFmtId="0" fontId="7" fillId="7" borderId="4" xfId="0" applyFont="1" applyFill="1" applyBorder="1" applyAlignment="1">
      <alignment horizontal="center"/>
    </xf>
    <xf numFmtId="0" fontId="7" fillId="7" borderId="4" xfId="0" applyNumberFormat="1" applyFont="1" applyFill="1" applyBorder="1" applyAlignment="1">
      <alignment horizontal="center" vertical="top"/>
    </xf>
    <xf numFmtId="0" fontId="7" fillId="7" borderId="4" xfId="0" applyFont="1" applyFill="1" applyBorder="1" applyAlignment="1">
      <alignment horizontal="left" vertical="top"/>
    </xf>
    <xf numFmtId="43" fontId="7" fillId="7" borderId="4" xfId="1" applyFont="1" applyFill="1" applyBorder="1" applyAlignment="1">
      <alignment vertical="top"/>
    </xf>
    <xf numFmtId="0" fontId="3" fillId="7" borderId="4" xfId="0" applyFont="1" applyFill="1" applyBorder="1" applyAlignment="1">
      <alignment horizontal="center"/>
    </xf>
    <xf numFmtId="0" fontId="3" fillId="7" borderId="4" xfId="0" applyNumberFormat="1" applyFont="1" applyFill="1" applyBorder="1" applyAlignment="1">
      <alignment horizontal="center" vertical="top"/>
    </xf>
    <xf numFmtId="43" fontId="3" fillId="7" borderId="4" xfId="1" applyFont="1" applyFill="1" applyBorder="1" applyAlignment="1">
      <alignment vertical="top"/>
    </xf>
    <xf numFmtId="0" fontId="7" fillId="3" borderId="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 vertical="top"/>
    </xf>
    <xf numFmtId="43" fontId="7" fillId="3" borderId="2" xfId="1" applyFont="1" applyFill="1" applyBorder="1" applyAlignment="1">
      <alignment vertical="top"/>
    </xf>
    <xf numFmtId="0" fontId="13" fillId="3" borderId="2" xfId="18" applyFont="1" applyFill="1" applyBorder="1" applyAlignment="1">
      <alignment horizontal="left" vertical="top" wrapText="1"/>
    </xf>
    <xf numFmtId="43" fontId="3" fillId="3" borderId="2" xfId="1" applyFont="1" applyFill="1" applyBorder="1"/>
    <xf numFmtId="0" fontId="7" fillId="3" borderId="5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center"/>
    </xf>
    <xf numFmtId="0" fontId="7" fillId="3" borderId="5" xfId="0" applyNumberFormat="1" applyFont="1" applyFill="1" applyBorder="1" applyAlignment="1">
      <alignment horizontal="center" vertical="top"/>
    </xf>
    <xf numFmtId="43" fontId="7" fillId="3" borderId="5" xfId="1" applyFont="1" applyFill="1" applyBorder="1" applyAlignment="1">
      <alignment vertical="top"/>
    </xf>
    <xf numFmtId="0" fontId="7" fillId="7" borderId="8" xfId="0" applyFont="1" applyFill="1" applyBorder="1" applyAlignment="1">
      <alignment horizontal="center" vertical="top"/>
    </xf>
    <xf numFmtId="0" fontId="7" fillId="7" borderId="4" xfId="0" applyFont="1" applyFill="1" applyBorder="1" applyAlignment="1">
      <alignment horizontal="center" vertical="top"/>
    </xf>
    <xf numFmtId="190" fontId="14" fillId="0" borderId="2" xfId="1" applyNumberFormat="1" applyFont="1" applyBorder="1" applyAlignment="1">
      <alignment horizontal="left"/>
    </xf>
    <xf numFmtId="190" fontId="7" fillId="0" borderId="0" xfId="0" applyNumberFormat="1" applyFont="1" applyAlignment="1">
      <alignment horizontal="left"/>
    </xf>
    <xf numFmtId="190" fontId="3" fillId="0" borderId="2" xfId="1" applyNumberFormat="1" applyFont="1" applyBorder="1" applyAlignment="1">
      <alignment horizontal="left"/>
    </xf>
    <xf numFmtId="190" fontId="3" fillId="0" borderId="0" xfId="1" applyNumberFormat="1" applyFont="1" applyAlignment="1">
      <alignment horizontal="left"/>
    </xf>
    <xf numFmtId="190" fontId="3" fillId="0" borderId="18" xfId="1" applyNumberFormat="1" applyFont="1" applyBorder="1" applyAlignment="1">
      <alignment horizontal="left"/>
    </xf>
    <xf numFmtId="190" fontId="3" fillId="0" borderId="3" xfId="1" applyNumberFormat="1" applyFont="1" applyBorder="1" applyAlignment="1">
      <alignment horizontal="left"/>
    </xf>
    <xf numFmtId="190" fontId="7" fillId="7" borderId="4" xfId="1" applyNumberFormat="1" applyFont="1" applyFill="1" applyBorder="1" applyAlignment="1">
      <alignment horizontal="left" vertical="top"/>
    </xf>
    <xf numFmtId="190" fontId="7" fillId="0" borderId="14" xfId="1" applyNumberFormat="1" applyFont="1" applyFill="1" applyBorder="1" applyAlignment="1">
      <alignment horizontal="left"/>
    </xf>
    <xf numFmtId="190" fontId="3" fillId="0" borderId="13" xfId="1" applyNumberFormat="1" applyFont="1" applyBorder="1" applyAlignment="1">
      <alignment horizontal="left"/>
    </xf>
    <xf numFmtId="190" fontId="3" fillId="0" borderId="6" xfId="1" applyNumberFormat="1" applyFont="1" applyBorder="1" applyAlignment="1">
      <alignment horizontal="left"/>
    </xf>
    <xf numFmtId="190" fontId="3" fillId="0" borderId="0" xfId="1" applyNumberFormat="1" applyFont="1" applyFill="1" applyBorder="1" applyAlignment="1">
      <alignment horizontal="left"/>
    </xf>
    <xf numFmtId="190" fontId="3" fillId="0" borderId="2" xfId="1" applyNumberFormat="1" applyFont="1" applyBorder="1" applyAlignment="1">
      <alignment horizontal="left" vertical="center"/>
    </xf>
    <xf numFmtId="190" fontId="3" fillId="11" borderId="17" xfId="1" applyNumberFormat="1" applyFont="1" applyFill="1" applyBorder="1" applyAlignment="1">
      <alignment horizontal="left"/>
    </xf>
    <xf numFmtId="190" fontId="3" fillId="0" borderId="5" xfId="1" applyNumberFormat="1" applyFont="1" applyBorder="1" applyAlignment="1">
      <alignment horizontal="left"/>
    </xf>
    <xf numFmtId="190" fontId="3" fillId="0" borderId="5" xfId="1" applyNumberFormat="1" applyFont="1" applyFill="1" applyBorder="1" applyAlignment="1">
      <alignment horizontal="left"/>
    </xf>
    <xf numFmtId="190" fontId="7" fillId="6" borderId="2" xfId="1" applyNumberFormat="1" applyFont="1" applyFill="1" applyBorder="1" applyAlignment="1">
      <alignment horizontal="left" vertical="top"/>
    </xf>
    <xf numFmtId="43" fontId="7" fillId="0" borderId="0" xfId="1" applyFont="1" applyAlignment="1">
      <alignment horizontal="left"/>
    </xf>
    <xf numFmtId="43" fontId="7" fillId="2" borderId="4" xfId="1" applyFont="1" applyFill="1" applyBorder="1" applyAlignment="1">
      <alignment horizontal="left" vertical="top"/>
    </xf>
    <xf numFmtId="43" fontId="7" fillId="9" borderId="4" xfId="1" applyFont="1" applyFill="1" applyBorder="1" applyAlignment="1">
      <alignment horizontal="left" vertical="top"/>
    </xf>
    <xf numFmtId="43" fontId="3" fillId="0" borderId="3" xfId="1" applyFont="1" applyBorder="1" applyAlignment="1">
      <alignment horizontal="left"/>
    </xf>
    <xf numFmtId="43" fontId="7" fillId="7" borderId="4" xfId="1" applyFont="1" applyFill="1" applyBorder="1" applyAlignment="1">
      <alignment horizontal="left" vertical="top"/>
    </xf>
    <xf numFmtId="43" fontId="7" fillId="0" borderId="14" xfId="1" applyFont="1" applyFill="1" applyBorder="1" applyAlignment="1">
      <alignment horizontal="left"/>
    </xf>
    <xf numFmtId="43" fontId="3" fillId="0" borderId="13" xfId="1" applyFont="1" applyBorder="1" applyAlignment="1">
      <alignment horizontal="left"/>
    </xf>
    <xf numFmtId="43" fontId="3" fillId="0" borderId="6" xfId="1" applyFont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3" fillId="0" borderId="2" xfId="1" applyFont="1" applyBorder="1" applyAlignment="1">
      <alignment horizontal="left" vertical="center"/>
    </xf>
    <xf numFmtId="43" fontId="3" fillId="11" borderId="17" xfId="1" applyFont="1" applyFill="1" applyBorder="1" applyAlignment="1">
      <alignment horizontal="left"/>
    </xf>
    <xf numFmtId="43" fontId="3" fillId="0" borderId="2" xfId="1" applyFont="1" applyBorder="1" applyAlignment="1">
      <alignment horizontal="left" vertical="top"/>
    </xf>
    <xf numFmtId="43" fontId="3" fillId="0" borderId="5" xfId="1" applyFont="1" applyBorder="1" applyAlignment="1">
      <alignment horizontal="left"/>
    </xf>
    <xf numFmtId="43" fontId="3" fillId="0" borderId="5" xfId="1" applyFont="1" applyFill="1" applyBorder="1" applyAlignment="1">
      <alignment horizontal="left"/>
    </xf>
    <xf numFmtId="43" fontId="7" fillId="6" borderId="2" xfId="1" applyFont="1" applyFill="1" applyBorder="1" applyAlignment="1">
      <alignment horizontal="left" vertical="top"/>
    </xf>
    <xf numFmtId="43" fontId="3" fillId="0" borderId="0" xfId="1" applyFont="1" applyAlignment="1">
      <alignment horizontal="left"/>
    </xf>
    <xf numFmtId="190" fontId="3" fillId="0" borderId="22" xfId="1" applyNumberFormat="1" applyFont="1" applyBorder="1" applyAlignment="1">
      <alignment horizontal="left"/>
    </xf>
    <xf numFmtId="43" fontId="7" fillId="0" borderId="11" xfId="1" applyFont="1" applyFill="1" applyBorder="1" applyAlignment="1">
      <alignment horizontal="center" vertical="top"/>
    </xf>
    <xf numFmtId="43" fontId="3" fillId="0" borderId="0" xfId="1" applyFont="1" applyAlignment="1">
      <alignment horizontal="center" vertical="top"/>
    </xf>
    <xf numFmtId="43" fontId="3" fillId="0" borderId="16" xfId="1" applyFont="1" applyBorder="1" applyAlignment="1">
      <alignment horizontal="center" vertical="top"/>
    </xf>
    <xf numFmtId="43" fontId="3" fillId="0" borderId="16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top"/>
    </xf>
    <xf numFmtId="43" fontId="3" fillId="0" borderId="16" xfId="0" applyNumberFormat="1" applyFont="1" applyBorder="1" applyAlignment="1">
      <alignment horizontal="center" vertical="top"/>
    </xf>
    <xf numFmtId="43" fontId="3" fillId="0" borderId="16" xfId="0" applyNumberFormat="1" applyFont="1" applyBorder="1" applyAlignment="1">
      <alignment vertical="top"/>
    </xf>
    <xf numFmtId="43" fontId="3" fillId="0" borderId="3" xfId="1" applyFont="1" applyBorder="1" applyAlignment="1">
      <alignment horizontal="center" vertical="top"/>
    </xf>
    <xf numFmtId="43" fontId="7" fillId="0" borderId="10" xfId="1" applyFont="1" applyBorder="1" applyAlignment="1">
      <alignment horizontal="center" vertical="top"/>
    </xf>
    <xf numFmtId="43" fontId="3" fillId="0" borderId="13" xfId="1" applyFont="1" applyBorder="1" applyAlignment="1">
      <alignment horizontal="center" vertical="top"/>
    </xf>
    <xf numFmtId="43" fontId="3" fillId="0" borderId="6" xfId="1" applyFont="1" applyBorder="1" applyAlignment="1">
      <alignment horizontal="center" vertical="top"/>
    </xf>
    <xf numFmtId="43" fontId="3" fillId="0" borderId="10" xfId="1" applyFont="1" applyBorder="1" applyAlignment="1">
      <alignment horizontal="center" vertical="top"/>
    </xf>
    <xf numFmtId="43" fontId="3" fillId="0" borderId="7" xfId="1" applyFont="1" applyFill="1" applyBorder="1" applyAlignment="1">
      <alignment horizontal="center" vertical="top"/>
    </xf>
    <xf numFmtId="43" fontId="3" fillId="0" borderId="5" xfId="1" applyFont="1" applyBorder="1" applyAlignment="1">
      <alignment horizontal="center" vertical="top"/>
    </xf>
    <xf numFmtId="43" fontId="3" fillId="0" borderId="4" xfId="1" applyFont="1" applyBorder="1" applyAlignment="1">
      <alignment horizontal="center" vertical="top"/>
    </xf>
    <xf numFmtId="43" fontId="17" fillId="0" borderId="0" xfId="0" applyNumberFormat="1" applyFont="1" applyAlignment="1">
      <alignment horizontal="center"/>
    </xf>
    <xf numFmtId="43" fontId="3" fillId="0" borderId="3" xfId="1" applyFont="1" applyFill="1" applyBorder="1" applyAlignment="1">
      <alignment horizontal="left"/>
    </xf>
    <xf numFmtId="43" fontId="3" fillId="0" borderId="3" xfId="1" applyFont="1" applyFill="1" applyBorder="1"/>
    <xf numFmtId="43" fontId="7" fillId="0" borderId="0" xfId="0" applyNumberFormat="1" applyFont="1"/>
    <xf numFmtId="0" fontId="3" fillId="8" borderId="0" xfId="0" applyFont="1" applyFill="1" applyAlignment="1">
      <alignment horizontal="center"/>
    </xf>
    <xf numFmtId="43" fontId="3" fillId="0" borderId="2" xfId="1" applyFont="1" applyFill="1" applyBorder="1" applyAlignment="1">
      <alignment horizontal="left"/>
    </xf>
    <xf numFmtId="190" fontId="7" fillId="12" borderId="4" xfId="1" applyNumberFormat="1" applyFont="1" applyFill="1" applyBorder="1" applyAlignment="1">
      <alignment horizontal="center" vertical="top"/>
    </xf>
    <xf numFmtId="190" fontId="7" fillId="2" borderId="4" xfId="1" applyNumberFormat="1" applyFont="1" applyFill="1" applyBorder="1" applyAlignment="1">
      <alignment horizontal="center" vertical="top"/>
    </xf>
    <xf numFmtId="190" fontId="7" fillId="9" borderId="4" xfId="1" applyNumberFormat="1" applyFont="1" applyFill="1" applyBorder="1" applyAlignment="1">
      <alignment horizontal="center" vertical="top"/>
    </xf>
    <xf numFmtId="190" fontId="7" fillId="7" borderId="8" xfId="1" applyNumberFormat="1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1" applyNumberFormat="1" applyFont="1" applyAlignment="1">
      <alignment horizontal="center"/>
    </xf>
    <xf numFmtId="191" fontId="7" fillId="0" borderId="0" xfId="0" applyNumberFormat="1" applyFont="1" applyAlignment="1">
      <alignment horizontal="center"/>
    </xf>
    <xf numFmtId="191" fontId="3" fillId="0" borderId="2" xfId="1" applyNumberFormat="1" applyFont="1" applyBorder="1"/>
    <xf numFmtId="191" fontId="3" fillId="0" borderId="3" xfId="1" applyNumberFormat="1" applyFont="1" applyBorder="1"/>
    <xf numFmtId="191" fontId="7" fillId="0" borderId="12" xfId="1" applyNumberFormat="1" applyFont="1" applyBorder="1"/>
    <xf numFmtId="191" fontId="7" fillId="0" borderId="14" xfId="1" applyNumberFormat="1" applyFont="1" applyFill="1" applyBorder="1"/>
    <xf numFmtId="191" fontId="3" fillId="0" borderId="13" xfId="1" applyNumberFormat="1" applyFont="1" applyBorder="1"/>
    <xf numFmtId="191" fontId="3" fillId="0" borderId="6" xfId="1" applyNumberFormat="1" applyFont="1" applyBorder="1"/>
    <xf numFmtId="191" fontId="3" fillId="0" borderId="12" xfId="1" applyNumberFormat="1" applyFont="1" applyBorder="1"/>
    <xf numFmtId="191" fontId="3" fillId="0" borderId="0" xfId="1" applyNumberFormat="1" applyFont="1" applyFill="1" applyBorder="1"/>
    <xf numFmtId="191" fontId="3" fillId="0" borderId="2" xfId="1" applyNumberFormat="1" applyFont="1" applyBorder="1" applyAlignment="1">
      <alignment vertical="center"/>
    </xf>
    <xf numFmtId="191" fontId="3" fillId="0" borderId="3" xfId="1" applyNumberFormat="1" applyFont="1" applyFill="1" applyBorder="1"/>
    <xf numFmtId="191" fontId="3" fillId="0" borderId="5" xfId="1" applyNumberFormat="1" applyFont="1" applyBorder="1"/>
    <xf numFmtId="191" fontId="14" fillId="0" borderId="2" xfId="1" applyNumberFormat="1" applyFont="1" applyBorder="1"/>
    <xf numFmtId="191" fontId="3" fillId="0" borderId="4" xfId="1" applyNumberFormat="1" applyFont="1" applyBorder="1"/>
    <xf numFmtId="191" fontId="3" fillId="0" borderId="5" xfId="1" applyNumberFormat="1" applyFont="1" applyFill="1" applyBorder="1"/>
    <xf numFmtId="191" fontId="3" fillId="0" borderId="2" xfId="1" applyNumberFormat="1" applyFont="1" applyFill="1" applyBorder="1"/>
    <xf numFmtId="191" fontId="3" fillId="0" borderId="0" xfId="1" applyNumberFormat="1" applyFont="1"/>
    <xf numFmtId="49" fontId="3" fillId="0" borderId="2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7" fillId="0" borderId="14" xfId="1" applyNumberFormat="1" applyFont="1" applyFill="1" applyBorder="1" applyAlignment="1">
      <alignment horizontal="center"/>
    </xf>
    <xf numFmtId="49" fontId="3" fillId="0" borderId="13" xfId="1" applyNumberFormat="1" applyFont="1" applyBorder="1" applyAlignment="1">
      <alignment horizontal="center"/>
    </xf>
    <xf numFmtId="49" fontId="3" fillId="0" borderId="6" xfId="1" applyNumberFormat="1" applyFont="1" applyBorder="1" applyAlignment="1">
      <alignment horizontal="center"/>
    </xf>
    <xf numFmtId="49" fontId="3" fillId="0" borderId="5" xfId="1" applyNumberFormat="1" applyFont="1" applyBorder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/>
    </xf>
    <xf numFmtId="49" fontId="7" fillId="7" borderId="4" xfId="1" applyNumberFormat="1" applyFont="1" applyFill="1" applyBorder="1" applyAlignment="1">
      <alignment horizontal="center" vertical="top"/>
    </xf>
    <xf numFmtId="49" fontId="3" fillId="0" borderId="5" xfId="1" applyNumberFormat="1" applyFont="1" applyFill="1" applyBorder="1" applyAlignment="1">
      <alignment horizontal="center"/>
    </xf>
    <xf numFmtId="49" fontId="7" fillId="6" borderId="2" xfId="1" applyNumberFormat="1" applyFont="1" applyFill="1" applyBorder="1" applyAlignment="1">
      <alignment horizontal="center" vertical="top"/>
    </xf>
    <xf numFmtId="49" fontId="3" fillId="0" borderId="0" xfId="1" applyNumberFormat="1" applyFont="1" applyAlignment="1">
      <alignment horizontal="center"/>
    </xf>
    <xf numFmtId="49" fontId="7" fillId="0" borderId="12" xfId="1" applyNumberFormat="1" applyFont="1" applyBorder="1" applyAlignment="1">
      <alignment horizontal="center"/>
    </xf>
    <xf numFmtId="49" fontId="3" fillId="0" borderId="12" xfId="1" applyNumberFormat="1" applyFont="1" applyBorder="1" applyAlignment="1">
      <alignment horizontal="center"/>
    </xf>
    <xf numFmtId="49" fontId="3" fillId="0" borderId="4" xfId="1" applyNumberFormat="1" applyFont="1" applyBorder="1" applyAlignment="1">
      <alignment horizontal="center"/>
    </xf>
    <xf numFmtId="49" fontId="3" fillId="0" borderId="2" xfId="1" applyNumberFormat="1" applyFont="1" applyFill="1" applyBorder="1" applyAlignment="1">
      <alignment horizontal="center"/>
    </xf>
    <xf numFmtId="190" fontId="3" fillId="0" borderId="2" xfId="1" applyNumberFormat="1" applyFont="1" applyBorder="1" applyAlignment="1"/>
    <xf numFmtId="43" fontId="14" fillId="0" borderId="5" xfId="1" applyFont="1" applyBorder="1" applyAlignment="1">
      <alignment vertical="top"/>
    </xf>
    <xf numFmtId="43" fontId="3" fillId="0" borderId="5" xfId="1" applyFont="1" applyBorder="1" applyAlignment="1">
      <alignment horizontal="left" vertical="top"/>
    </xf>
    <xf numFmtId="43" fontId="7" fillId="13" borderId="8" xfId="1" applyFont="1" applyFill="1" applyBorder="1" applyAlignment="1">
      <alignment horizontal="center" vertical="top"/>
    </xf>
    <xf numFmtId="49" fontId="7" fillId="0" borderId="12" xfId="1" applyNumberFormat="1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43" fontId="7" fillId="13" borderId="5" xfId="1" applyFont="1" applyFill="1" applyBorder="1" applyAlignment="1">
      <alignment horizontal="center" vertical="top"/>
    </xf>
    <xf numFmtId="49" fontId="7" fillId="4" borderId="2" xfId="1" applyNumberFormat="1" applyFont="1" applyFill="1" applyBorder="1" applyAlignment="1">
      <alignment horizontal="center" vertical="top"/>
    </xf>
    <xf numFmtId="191" fontId="7" fillId="4" borderId="2" xfId="1" applyNumberFormat="1" applyFont="1" applyFill="1" applyBorder="1" applyAlignment="1">
      <alignment horizontal="center" vertical="top"/>
    </xf>
    <xf numFmtId="49" fontId="7" fillId="0" borderId="2" xfId="1" applyNumberFormat="1" applyFont="1" applyFill="1" applyBorder="1" applyAlignment="1">
      <alignment horizontal="center" vertical="top"/>
    </xf>
    <xf numFmtId="191" fontId="7" fillId="0" borderId="2" xfId="1" applyNumberFormat="1" applyFont="1" applyFill="1" applyBorder="1" applyAlignment="1">
      <alignment horizontal="center" vertical="top"/>
    </xf>
    <xf numFmtId="49" fontId="18" fillId="0" borderId="2" xfId="1" applyNumberFormat="1" applyFont="1" applyFill="1" applyBorder="1" applyAlignment="1">
      <alignment horizontal="center" vertical="top"/>
    </xf>
    <xf numFmtId="191" fontId="18" fillId="0" borderId="2" xfId="1" applyNumberFormat="1" applyFont="1" applyFill="1" applyBorder="1" applyAlignment="1">
      <alignment horizontal="center" vertical="top"/>
    </xf>
    <xf numFmtId="0" fontId="17" fillId="0" borderId="2" xfId="0" applyFont="1" applyFill="1" applyBorder="1" applyAlignment="1">
      <alignment horizontal="center"/>
    </xf>
    <xf numFmtId="43" fontId="16" fillId="0" borderId="2" xfId="1" applyFont="1" applyFill="1" applyBorder="1" applyAlignment="1">
      <alignment horizontal="center" vertical="top"/>
    </xf>
    <xf numFmtId="49" fontId="7" fillId="0" borderId="2" xfId="1" applyNumberFormat="1" applyFont="1" applyBorder="1" applyAlignment="1">
      <alignment horizontal="center"/>
    </xf>
    <xf numFmtId="191" fontId="7" fillId="0" borderId="2" xfId="1" applyNumberFormat="1" applyFont="1" applyBorder="1"/>
    <xf numFmtId="0" fontId="7" fillId="0" borderId="2" xfId="0" applyFont="1" applyBorder="1" applyAlignment="1">
      <alignment horizontal="center"/>
    </xf>
    <xf numFmtId="43" fontId="7" fillId="0" borderId="2" xfId="1" applyFont="1" applyBorder="1" applyAlignment="1">
      <alignment horizontal="center" vertical="top"/>
    </xf>
    <xf numFmtId="49" fontId="7" fillId="4" borderId="5" xfId="1" applyNumberFormat="1" applyFont="1" applyFill="1" applyBorder="1" applyAlignment="1">
      <alignment horizontal="center" vertical="top"/>
    </xf>
    <xf numFmtId="191" fontId="7" fillId="4" borderId="5" xfId="1" applyNumberFormat="1" applyFont="1" applyFill="1" applyBorder="1" applyAlignment="1">
      <alignment horizontal="center" vertical="top"/>
    </xf>
    <xf numFmtId="49" fontId="7" fillId="4" borderId="8" xfId="1" applyNumberFormat="1" applyFont="1" applyFill="1" applyBorder="1" applyAlignment="1">
      <alignment horizontal="center" vertical="top"/>
    </xf>
    <xf numFmtId="191" fontId="7" fillId="4" borderId="8" xfId="1" applyNumberFormat="1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top"/>
    </xf>
    <xf numFmtId="49" fontId="7" fillId="4" borderId="17" xfId="1" applyNumberFormat="1" applyFont="1" applyFill="1" applyBorder="1" applyAlignment="1">
      <alignment horizontal="center" vertical="top"/>
    </xf>
    <xf numFmtId="191" fontId="7" fillId="4" borderId="17" xfId="1" applyNumberFormat="1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43" fontId="7" fillId="13" borderId="17" xfId="1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43" fontId="7" fillId="13" borderId="2" xfId="1" applyFont="1" applyFill="1" applyBorder="1" applyAlignment="1">
      <alignment horizontal="center" vertical="top"/>
    </xf>
    <xf numFmtId="49" fontId="27" fillId="0" borderId="6" xfId="1" applyNumberFormat="1" applyFont="1" applyBorder="1" applyAlignment="1">
      <alignment horizontal="left"/>
    </xf>
    <xf numFmtId="43" fontId="7" fillId="7" borderId="9" xfId="1" applyFont="1" applyFill="1" applyBorder="1" applyAlignment="1">
      <alignment vertical="top"/>
    </xf>
    <xf numFmtId="49" fontId="7" fillId="0" borderId="13" xfId="1" applyNumberFormat="1" applyFont="1" applyFill="1" applyBorder="1" applyAlignment="1">
      <alignment horizontal="center" vertical="center"/>
    </xf>
    <xf numFmtId="191" fontId="3" fillId="0" borderId="13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7" fillId="3" borderId="2" xfId="1" applyNumberFormat="1" applyFont="1" applyFill="1" applyBorder="1" applyAlignment="1">
      <alignment horizontal="center" vertical="center"/>
    </xf>
    <xf numFmtId="191" fontId="3" fillId="0" borderId="2" xfId="1" applyNumberFormat="1" applyFont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top"/>
    </xf>
    <xf numFmtId="190" fontId="3" fillId="0" borderId="2" xfId="1" applyNumberFormat="1" applyFont="1" applyFill="1" applyBorder="1" applyAlignment="1">
      <alignment horizontal="left"/>
    </xf>
    <xf numFmtId="43" fontId="3" fillId="0" borderId="18" xfId="1" applyFont="1" applyBorder="1" applyAlignment="1">
      <alignment horizontal="left"/>
    </xf>
    <xf numFmtId="0" fontId="3" fillId="0" borderId="5" xfId="0" applyFont="1" applyBorder="1"/>
    <xf numFmtId="191" fontId="3" fillId="0" borderId="2" xfId="1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 vertical="center"/>
    </xf>
    <xf numFmtId="0" fontId="3" fillId="0" borderId="16" xfId="0" applyFont="1" applyFill="1" applyBorder="1"/>
    <xf numFmtId="191" fontId="3" fillId="11" borderId="17" xfId="1" applyNumberFormat="1" applyFont="1" applyFill="1" applyBorder="1"/>
    <xf numFmtId="0" fontId="3" fillId="0" borderId="5" xfId="0" applyFont="1" applyFill="1" applyBorder="1" applyAlignment="1">
      <alignment horizontal="center"/>
    </xf>
    <xf numFmtId="191" fontId="7" fillId="0" borderId="2" xfId="1" applyNumberFormat="1" applyFont="1" applyBorder="1" applyAlignment="1">
      <alignment horizontal="center"/>
    </xf>
    <xf numFmtId="191" fontId="3" fillId="0" borderId="2" xfId="1" applyNumberFormat="1" applyFont="1" applyFill="1" applyBorder="1" applyAlignment="1">
      <alignment horizontal="center"/>
    </xf>
    <xf numFmtId="191" fontId="3" fillId="0" borderId="3" xfId="1" applyNumberFormat="1" applyFont="1" applyBorder="1" applyAlignment="1">
      <alignment horizontal="center"/>
    </xf>
    <xf numFmtId="191" fontId="7" fillId="0" borderId="12" xfId="1" applyNumberFormat="1" applyFont="1" applyBorder="1" applyAlignment="1">
      <alignment horizontal="center"/>
    </xf>
    <xf numFmtId="191" fontId="7" fillId="0" borderId="14" xfId="1" applyNumberFormat="1" applyFont="1" applyFill="1" applyBorder="1" applyAlignment="1">
      <alignment horizontal="center"/>
    </xf>
    <xf numFmtId="191" fontId="3" fillId="0" borderId="13" xfId="1" applyNumberFormat="1" applyFont="1" applyBorder="1" applyAlignment="1">
      <alignment horizontal="center"/>
    </xf>
    <xf numFmtId="191" fontId="3" fillId="0" borderId="6" xfId="1" applyNumberFormat="1" applyFont="1" applyBorder="1" applyAlignment="1">
      <alignment horizontal="center"/>
    </xf>
    <xf numFmtId="191" fontId="3" fillId="0" borderId="12" xfId="1" applyNumberFormat="1" applyFont="1" applyBorder="1" applyAlignment="1">
      <alignment horizontal="center"/>
    </xf>
    <xf numFmtId="191" fontId="3" fillId="0" borderId="0" xfId="1" applyNumberFormat="1" applyFont="1" applyFill="1" applyBorder="1" applyAlignment="1">
      <alignment horizontal="center"/>
    </xf>
    <xf numFmtId="191" fontId="3" fillId="0" borderId="3" xfId="1" applyNumberFormat="1" applyFont="1" applyFill="1" applyBorder="1" applyAlignment="1">
      <alignment horizontal="center"/>
    </xf>
    <xf numFmtId="43" fontId="3" fillId="11" borderId="17" xfId="1" applyFont="1" applyFill="1" applyBorder="1" applyAlignment="1">
      <alignment horizontal="center"/>
    </xf>
    <xf numFmtId="191" fontId="3" fillId="0" borderId="5" xfId="1" applyNumberFormat="1" applyFont="1" applyBorder="1" applyAlignment="1">
      <alignment horizontal="center"/>
    </xf>
    <xf numFmtId="191" fontId="3" fillId="0" borderId="4" xfId="1" applyNumberFormat="1" applyFont="1" applyBorder="1" applyAlignment="1">
      <alignment horizontal="center"/>
    </xf>
    <xf numFmtId="191" fontId="3" fillId="0" borderId="5" xfId="1" applyNumberFormat="1" applyFont="1" applyFill="1" applyBorder="1" applyAlignment="1">
      <alignment horizontal="center"/>
    </xf>
    <xf numFmtId="191" fontId="24" fillId="0" borderId="6" xfId="1" applyNumberFormat="1" applyFont="1" applyBorder="1" applyAlignment="1">
      <alignment horizontal="center"/>
    </xf>
    <xf numFmtId="191" fontId="3" fillId="0" borderId="0" xfId="1" applyNumberFormat="1" applyFont="1" applyAlignment="1">
      <alignment horizontal="center"/>
    </xf>
    <xf numFmtId="191" fontId="26" fillId="0" borderId="0" xfId="0" applyNumberFormat="1" applyFont="1" applyAlignment="1">
      <alignment horizontal="right"/>
    </xf>
    <xf numFmtId="0" fontId="3" fillId="0" borderId="19" xfId="0" applyFont="1" applyBorder="1" applyAlignment="1"/>
    <xf numFmtId="0" fontId="3" fillId="0" borderId="6" xfId="44" applyNumberFormat="1" applyFont="1" applyFill="1" applyBorder="1" applyAlignment="1">
      <alignment horizontal="left" vertical="top" wrapText="1"/>
    </xf>
    <xf numFmtId="43" fontId="3" fillId="0" borderId="6" xfId="1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left"/>
    </xf>
    <xf numFmtId="43" fontId="7" fillId="2" borderId="9" xfId="1" applyFont="1" applyFill="1" applyBorder="1" applyAlignment="1">
      <alignment horizontal="center" vertical="top"/>
    </xf>
    <xf numFmtId="0" fontId="17" fillId="2" borderId="8" xfId="0" applyFont="1" applyFill="1" applyBorder="1" applyAlignment="1">
      <alignment horizontal="center" vertical="top"/>
    </xf>
    <xf numFmtId="0" fontId="18" fillId="2" borderId="8" xfId="0" applyFont="1" applyFill="1" applyBorder="1" applyAlignment="1">
      <alignment horizontal="left"/>
    </xf>
    <xf numFmtId="0" fontId="18" fillId="2" borderId="8" xfId="0" applyFont="1" applyFill="1" applyBorder="1" applyAlignment="1">
      <alignment horizontal="center"/>
    </xf>
    <xf numFmtId="0" fontId="18" fillId="2" borderId="8" xfId="0" applyNumberFormat="1" applyFont="1" applyFill="1" applyBorder="1" applyAlignment="1">
      <alignment horizontal="center" vertical="top"/>
    </xf>
    <xf numFmtId="43" fontId="18" fillId="2" borderId="8" xfId="1" applyFont="1" applyFill="1" applyBorder="1" applyAlignment="1">
      <alignment horizontal="center" vertical="top"/>
    </xf>
    <xf numFmtId="190" fontId="18" fillId="2" borderId="0" xfId="1" applyNumberFormat="1" applyFont="1" applyFill="1" applyBorder="1" applyAlignment="1">
      <alignment horizontal="center" vertical="top"/>
    </xf>
    <xf numFmtId="43" fontId="18" fillId="2" borderId="0" xfId="1" applyFont="1" applyFill="1" applyBorder="1" applyAlignment="1">
      <alignment horizontal="left" vertical="top"/>
    </xf>
    <xf numFmtId="43" fontId="18" fillId="2" borderId="10" xfId="1" applyFont="1" applyFill="1" applyBorder="1" applyAlignment="1">
      <alignment horizontal="center" vertical="top"/>
    </xf>
    <xf numFmtId="43" fontId="18" fillId="2" borderId="0" xfId="1" applyFont="1" applyFill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center"/>
    </xf>
    <xf numFmtId="0" fontId="7" fillId="2" borderId="17" xfId="0" applyNumberFormat="1" applyFont="1" applyFill="1" applyBorder="1" applyAlignment="1">
      <alignment horizontal="center" vertical="center"/>
    </xf>
    <xf numFmtId="43" fontId="7" fillId="2" borderId="17" xfId="1" applyFont="1" applyFill="1" applyBorder="1" applyAlignment="1">
      <alignment horizontal="center" vertical="center"/>
    </xf>
    <xf numFmtId="190" fontId="7" fillId="2" borderId="17" xfId="1" applyNumberFormat="1" applyFont="1" applyFill="1" applyBorder="1" applyAlignment="1">
      <alignment horizontal="center" vertical="center"/>
    </xf>
    <xf numFmtId="43" fontId="7" fillId="2" borderId="17" xfId="1" applyFont="1" applyFill="1" applyBorder="1" applyAlignment="1">
      <alignment horizontal="left" vertical="center"/>
    </xf>
    <xf numFmtId="43" fontId="7" fillId="2" borderId="21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43" fontId="7" fillId="2" borderId="4" xfId="1" applyFont="1" applyFill="1" applyBorder="1" applyAlignment="1">
      <alignment horizontal="center" vertical="center"/>
    </xf>
    <xf numFmtId="43" fontId="7" fillId="2" borderId="12" xfId="1" applyFont="1" applyFill="1" applyBorder="1" applyAlignment="1">
      <alignment horizontal="center" vertical="center"/>
    </xf>
    <xf numFmtId="190" fontId="7" fillId="2" borderId="12" xfId="1" applyNumberFormat="1" applyFont="1" applyFill="1" applyBorder="1" applyAlignment="1">
      <alignment horizontal="left" vertical="center"/>
    </xf>
    <xf numFmtId="43" fontId="7" fillId="2" borderId="12" xfId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right" vertical="top"/>
    </xf>
    <xf numFmtId="43" fontId="3" fillId="0" borderId="2" xfId="1" applyFont="1" applyFill="1" applyBorder="1"/>
    <xf numFmtId="43" fontId="3" fillId="0" borderId="2" xfId="1" applyFont="1" applyFill="1" applyBorder="1" applyAlignment="1">
      <alignment vertical="center"/>
    </xf>
    <xf numFmtId="190" fontId="3" fillId="0" borderId="0" xfId="0" applyNumberFormat="1" applyFont="1" applyFill="1" applyAlignment="1">
      <alignment horizontal="left" vertical="center"/>
    </xf>
    <xf numFmtId="43" fontId="3" fillId="0" borderId="2" xfId="1" applyFont="1" applyFill="1" applyBorder="1" applyAlignment="1">
      <alignment horizontal="left" vertical="center"/>
    </xf>
    <xf numFmtId="191" fontId="3" fillId="0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191" fontId="3" fillId="0" borderId="2" xfId="1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190" fontId="3" fillId="0" borderId="2" xfId="1" applyNumberFormat="1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center" vertical="top"/>
    </xf>
    <xf numFmtId="0" fontId="7" fillId="14" borderId="4" xfId="0" applyFont="1" applyFill="1" applyBorder="1" applyAlignment="1">
      <alignment horizontal="right" vertical="top"/>
    </xf>
    <xf numFmtId="0" fontId="7" fillId="14" borderId="4" xfId="0" applyNumberFormat="1" applyFont="1" applyFill="1" applyBorder="1" applyAlignment="1">
      <alignment horizontal="center" vertical="top"/>
    </xf>
    <xf numFmtId="43" fontId="7" fillId="14" borderId="4" xfId="1" applyFont="1" applyFill="1" applyBorder="1" applyAlignment="1">
      <alignment horizontal="center" vertical="top"/>
    </xf>
    <xf numFmtId="190" fontId="7" fillId="14" borderId="4" xfId="1" applyNumberFormat="1" applyFont="1" applyFill="1" applyBorder="1" applyAlignment="1">
      <alignment horizontal="center" vertical="top"/>
    </xf>
    <xf numFmtId="43" fontId="7" fillId="14" borderId="4" xfId="1" applyFont="1" applyFill="1" applyBorder="1" applyAlignment="1">
      <alignment horizontal="left" vertical="top"/>
    </xf>
    <xf numFmtId="49" fontId="7" fillId="14" borderId="2" xfId="1" applyNumberFormat="1" applyFont="1" applyFill="1" applyBorder="1" applyAlignment="1">
      <alignment horizontal="center" vertical="top"/>
    </xf>
    <xf numFmtId="191" fontId="7" fillId="14" borderId="2" xfId="1" applyNumberFormat="1" applyFont="1" applyFill="1" applyBorder="1" applyAlignment="1">
      <alignment horizontal="center" vertical="top"/>
    </xf>
    <xf numFmtId="0" fontId="7" fillId="14" borderId="2" xfId="0" applyFont="1" applyFill="1" applyBorder="1" applyAlignment="1">
      <alignment horizontal="center" vertical="top"/>
    </xf>
    <xf numFmtId="43" fontId="7" fillId="0" borderId="2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43" fontId="3" fillId="0" borderId="2" xfId="1" applyFont="1" applyBorder="1" applyAlignment="1">
      <alignment horizontal="center"/>
    </xf>
    <xf numFmtId="0" fontId="12" fillId="0" borderId="2" xfId="0" applyFont="1" applyFill="1" applyBorder="1"/>
    <xf numFmtId="43" fontId="12" fillId="0" borderId="2" xfId="1" applyFont="1" applyFill="1" applyBorder="1"/>
    <xf numFmtId="0" fontId="28" fillId="0" borderId="2" xfId="0" applyFont="1" applyBorder="1"/>
    <xf numFmtId="0" fontId="29" fillId="0" borderId="2" xfId="0" applyFont="1" applyFill="1" applyBorder="1"/>
    <xf numFmtId="43" fontId="12" fillId="0" borderId="2" xfId="1" applyFont="1" applyBorder="1" applyAlignment="1">
      <alignment horizontal="center"/>
    </xf>
    <xf numFmtId="43" fontId="7" fillId="3" borderId="17" xfId="1" applyFont="1" applyFill="1" applyBorder="1" applyAlignment="1">
      <alignment horizontal="center" vertical="top"/>
    </xf>
    <xf numFmtId="43" fontId="7" fillId="3" borderId="4" xfId="1" applyFont="1" applyFill="1" applyBorder="1" applyAlignment="1">
      <alignment horizontal="center" vertical="top"/>
    </xf>
    <xf numFmtId="0" fontId="30" fillId="2" borderId="4" xfId="0" applyFont="1" applyFill="1" applyBorder="1" applyAlignment="1">
      <alignment horizontal="right" vertical="center"/>
    </xf>
    <xf numFmtId="43" fontId="7" fillId="3" borderId="20" xfId="1" applyFont="1" applyFill="1" applyBorder="1" applyAlignment="1">
      <alignment horizontal="center" vertical="top"/>
    </xf>
    <xf numFmtId="43" fontId="21" fillId="2" borderId="8" xfId="1" applyFont="1" applyFill="1" applyBorder="1" applyAlignment="1">
      <alignment horizontal="center" vertical="center"/>
    </xf>
    <xf numFmtId="43" fontId="21" fillId="2" borderId="20" xfId="1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left" vertical="top"/>
    </xf>
    <xf numFmtId="43" fontId="7" fillId="7" borderId="13" xfId="1" applyFont="1" applyFill="1" applyBorder="1" applyAlignment="1">
      <alignment vertical="top"/>
    </xf>
    <xf numFmtId="0" fontId="3" fillId="0" borderId="13" xfId="0" applyFont="1" applyBorder="1"/>
    <xf numFmtId="0" fontId="7" fillId="7" borderId="2" xfId="0" applyFont="1" applyFill="1" applyBorder="1" applyAlignment="1">
      <alignment horizontal="left" vertical="top"/>
    </xf>
    <xf numFmtId="43" fontId="7" fillId="7" borderId="2" xfId="1" applyFont="1" applyFill="1" applyBorder="1" applyAlignment="1">
      <alignment vertical="top"/>
    </xf>
    <xf numFmtId="0" fontId="3" fillId="0" borderId="2" xfId="45" applyFont="1" applyFill="1" applyBorder="1" applyAlignment="1">
      <alignment vertical="top"/>
    </xf>
    <xf numFmtId="0" fontId="3" fillId="7" borderId="2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3" fontId="7" fillId="7" borderId="9" xfId="1" applyFont="1" applyFill="1" applyBorder="1" applyAlignment="1">
      <alignment vertical="center" shrinkToFit="1"/>
    </xf>
    <xf numFmtId="43" fontId="7" fillId="7" borderId="10" xfId="1" applyFont="1" applyFill="1" applyBorder="1" applyAlignment="1">
      <alignment vertical="center" shrinkToFit="1"/>
    </xf>
    <xf numFmtId="190" fontId="7" fillId="7" borderId="10" xfId="1" applyNumberFormat="1" applyFont="1" applyFill="1" applyBorder="1" applyAlignment="1">
      <alignment horizontal="left" vertical="center" shrinkToFit="1"/>
    </xf>
    <xf numFmtId="43" fontId="7" fillId="7" borderId="10" xfId="1" applyFont="1" applyFill="1" applyBorder="1" applyAlignment="1">
      <alignment horizontal="left" vertical="center" shrinkToFit="1"/>
    </xf>
    <xf numFmtId="49" fontId="7" fillId="0" borderId="12" xfId="1" applyNumberFormat="1" applyFont="1" applyFill="1" applyBorder="1" applyAlignment="1">
      <alignment horizontal="center" vertical="center" shrinkToFit="1"/>
    </xf>
    <xf numFmtId="43" fontId="25" fillId="12" borderId="9" xfId="1" applyFont="1" applyFill="1" applyBorder="1" applyAlignment="1">
      <alignment vertical="top"/>
    </xf>
    <xf numFmtId="43" fontId="25" fillId="12" borderId="12" xfId="1" applyFont="1" applyFill="1" applyBorder="1" applyAlignment="1">
      <alignment vertical="top"/>
    </xf>
    <xf numFmtId="43" fontId="25" fillId="12" borderId="11" xfId="1" applyFont="1" applyFill="1" applyBorder="1" applyAlignment="1">
      <alignment vertical="top"/>
    </xf>
    <xf numFmtId="43" fontId="7" fillId="12" borderId="17" xfId="1" applyFont="1" applyFill="1" applyBorder="1" applyAlignment="1">
      <alignment horizontal="center" vertical="top"/>
    </xf>
    <xf numFmtId="43" fontId="31" fillId="0" borderId="7" xfId="1" applyFont="1" applyFill="1" applyBorder="1" applyAlignment="1">
      <alignment vertical="center" shrinkToFit="1"/>
    </xf>
    <xf numFmtId="0" fontId="30" fillId="2" borderId="17" xfId="0" applyFont="1" applyFill="1" applyBorder="1" applyAlignment="1">
      <alignment horizontal="center" vertical="center"/>
    </xf>
    <xf numFmtId="0" fontId="17" fillId="0" borderId="2" xfId="45" applyFont="1" applyFill="1" applyBorder="1" applyAlignment="1">
      <alignment vertical="top" wrapText="1"/>
    </xf>
    <xf numFmtId="191" fontId="14" fillId="0" borderId="2" xfId="1" applyNumberFormat="1" applyFont="1" applyBorder="1" applyAlignment="1">
      <alignment horizontal="center"/>
    </xf>
    <xf numFmtId="49" fontId="14" fillId="0" borderId="2" xfId="1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7" fillId="7" borderId="3" xfId="0" applyFont="1" applyFill="1" applyBorder="1" applyAlignment="1">
      <alignment horizontal="left" vertical="top"/>
    </xf>
    <xf numFmtId="0" fontId="7" fillId="7" borderId="3" xfId="0" applyFont="1" applyFill="1" applyBorder="1" applyAlignment="1">
      <alignment horizontal="center"/>
    </xf>
    <xf numFmtId="0" fontId="7" fillId="7" borderId="3" xfId="0" applyNumberFormat="1" applyFont="1" applyFill="1" applyBorder="1" applyAlignment="1">
      <alignment horizontal="center" vertical="top"/>
    </xf>
    <xf numFmtId="43" fontId="7" fillId="7" borderId="3" xfId="1" applyFont="1" applyFill="1" applyBorder="1" applyAlignment="1">
      <alignment vertical="top"/>
    </xf>
    <xf numFmtId="190" fontId="7" fillId="7" borderId="3" xfId="1" applyNumberFormat="1" applyFont="1" applyFill="1" applyBorder="1" applyAlignment="1">
      <alignment horizontal="left" vertical="top"/>
    </xf>
    <xf numFmtId="43" fontId="7" fillId="7" borderId="3" xfId="1" applyFont="1" applyFill="1" applyBorder="1" applyAlignment="1">
      <alignment horizontal="left" vertical="top"/>
    </xf>
    <xf numFmtId="49" fontId="7" fillId="7" borderId="3" xfId="1" applyNumberFormat="1" applyFont="1" applyFill="1" applyBorder="1" applyAlignment="1">
      <alignment horizontal="center" vertical="top"/>
    </xf>
    <xf numFmtId="43" fontId="31" fillId="2" borderId="9" xfId="1" applyFont="1" applyFill="1" applyBorder="1" applyAlignment="1">
      <alignment horizontal="center" vertical="center"/>
    </xf>
    <xf numFmtId="43" fontId="31" fillId="2" borderId="10" xfId="1" applyFont="1" applyFill="1" applyBorder="1" applyAlignment="1">
      <alignment horizontal="center" vertical="center"/>
    </xf>
    <xf numFmtId="43" fontId="7" fillId="2" borderId="9" xfId="1" applyFont="1" applyFill="1" applyBorder="1" applyAlignment="1">
      <alignment horizontal="center" vertical="center"/>
    </xf>
    <xf numFmtId="43" fontId="7" fillId="2" borderId="10" xfId="1" applyFont="1" applyFill="1" applyBorder="1" applyAlignment="1">
      <alignment horizontal="center" vertical="center"/>
    </xf>
    <xf numFmtId="43" fontId="7" fillId="12" borderId="9" xfId="1" applyFont="1" applyFill="1" applyBorder="1" applyAlignment="1">
      <alignment horizontal="center" vertical="top"/>
    </xf>
    <xf numFmtId="43" fontId="7" fillId="12" borderId="10" xfId="1" applyFont="1" applyFill="1" applyBorder="1" applyAlignment="1">
      <alignment horizontal="center" vertical="top"/>
    </xf>
    <xf numFmtId="43" fontId="7" fillId="12" borderId="12" xfId="1" applyFont="1" applyFill="1" applyBorder="1" applyAlignment="1">
      <alignment horizontal="center" vertical="top"/>
    </xf>
    <xf numFmtId="0" fontId="7" fillId="0" borderId="0" xfId="0" applyFont="1" applyAlignment="1">
      <alignment horizontal="center"/>
    </xf>
    <xf numFmtId="191" fontId="17" fillId="0" borderId="19" xfId="0" applyNumberFormat="1" applyFont="1" applyBorder="1" applyAlignment="1">
      <alignment horizontal="right" indent="1"/>
    </xf>
    <xf numFmtId="43" fontId="31" fillId="0" borderId="9" xfId="1" applyFont="1" applyFill="1" applyBorder="1" applyAlignment="1">
      <alignment horizontal="center" vertical="top"/>
    </xf>
    <xf numFmtId="43" fontId="31" fillId="0" borderId="10" xfId="1" applyFont="1" applyFill="1" applyBorder="1" applyAlignment="1">
      <alignment horizontal="center" vertical="top"/>
    </xf>
    <xf numFmtId="43" fontId="7" fillId="9" borderId="9" xfId="1" applyFont="1" applyFill="1" applyBorder="1" applyAlignment="1">
      <alignment horizontal="center" vertical="top"/>
    </xf>
    <xf numFmtId="43" fontId="7" fillId="9" borderId="10" xfId="1" applyFont="1" applyFill="1" applyBorder="1" applyAlignment="1">
      <alignment horizontal="center" vertical="top"/>
    </xf>
    <xf numFmtId="43" fontId="7" fillId="3" borderId="8" xfId="1" applyFont="1" applyFill="1" applyBorder="1" applyAlignment="1">
      <alignment horizontal="center" vertical="top"/>
    </xf>
    <xf numFmtId="43" fontId="7" fillId="3" borderId="17" xfId="1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43" fontId="7" fillId="3" borderId="9" xfId="1" applyFont="1" applyFill="1" applyBorder="1" applyAlignment="1">
      <alignment horizontal="center" vertical="top"/>
    </xf>
    <xf numFmtId="43" fontId="7" fillId="3" borderId="12" xfId="1" applyFont="1" applyFill="1" applyBorder="1" applyAlignment="1">
      <alignment horizontal="center" vertical="top"/>
    </xf>
    <xf numFmtId="43" fontId="7" fillId="3" borderId="10" xfId="1" applyFont="1" applyFill="1" applyBorder="1" applyAlignment="1">
      <alignment horizontal="center" vertical="top"/>
    </xf>
    <xf numFmtId="43" fontId="20" fillId="7" borderId="8" xfId="1" applyFont="1" applyFill="1" applyBorder="1" applyAlignment="1">
      <alignment vertical="top"/>
    </xf>
  </cellXfs>
  <cellStyles count="49">
    <cellStyle name="3232" xfId="8"/>
    <cellStyle name="Comma" xfId="1" builtinId="3"/>
    <cellStyle name="Comma 2 2" xfId="2"/>
    <cellStyle name="Comma 2 2 2" xfId="15"/>
    <cellStyle name="Comma 3" xfId="26"/>
    <cellStyle name="Comma 4" xfId="30"/>
    <cellStyle name="Comma 6" xfId="17"/>
    <cellStyle name="Good" xfId="48" builtinId="26"/>
    <cellStyle name="Normal" xfId="0" builtinId="0"/>
    <cellStyle name="Normal 2" xfId="22"/>
    <cellStyle name="Normal 3" xfId="21"/>
    <cellStyle name="Normal 4" xfId="20"/>
    <cellStyle name="Normal 7" xfId="42"/>
    <cellStyle name="เครื่องหมายจุลภาค 10" xfId="33"/>
    <cellStyle name="เครื่องหมายจุลภาค 12" xfId="25"/>
    <cellStyle name="เครื่องหมายจุลภาค 13" xfId="27"/>
    <cellStyle name="เครื่องหมายจุลภาค 2" xfId="9"/>
    <cellStyle name="เครื่องหมายจุลภาค 2 2" xfId="3"/>
    <cellStyle name="เครื่องหมายจุลภาค 2 2 2" xfId="11"/>
    <cellStyle name="เครื่องหมายจุลภาค 2 3" xfId="37"/>
    <cellStyle name="เครื่องหมายจุลภาค 2 4" xfId="43"/>
    <cellStyle name="เครื่องหมายจุลภาค 3" xfId="5"/>
    <cellStyle name="เครื่องหมายจุลภาค 5" xfId="38"/>
    <cellStyle name="เครื่องหมายจุลภาค 6" xfId="6"/>
    <cellStyle name="เครื่องหมายจุลภาค 7" xfId="13"/>
    <cellStyle name="เครื่องหมายจุลภาค 9" xfId="31"/>
    <cellStyle name="เครื่องหมายจุลภาค_Sheet1" xfId="19"/>
    <cellStyle name="เครื่องหมายจุลภาค_งบครุภัณฑ์ปี49" xfId="47"/>
    <cellStyle name="ปกติ 10" xfId="34"/>
    <cellStyle name="ปกติ 11" xfId="35"/>
    <cellStyle name="ปกติ 12" xfId="24"/>
    <cellStyle name="ปกติ 13" xfId="28"/>
    <cellStyle name="ปกติ 14" xfId="29"/>
    <cellStyle name="ปกติ 15" xfId="14"/>
    <cellStyle name="ปกติ 17" xfId="39"/>
    <cellStyle name="ปกติ 2" xfId="4"/>
    <cellStyle name="ปกติ 2 4" xfId="41"/>
    <cellStyle name="ปกติ 20" xfId="40"/>
    <cellStyle name="ปกติ 3" xfId="10"/>
    <cellStyle name="ปกติ 3 4" xfId="44"/>
    <cellStyle name="ปกติ 4" xfId="7"/>
    <cellStyle name="ปกติ 5" xfId="23"/>
    <cellStyle name="ปกติ 6" xfId="12"/>
    <cellStyle name="ปกติ 7" xfId="36"/>
    <cellStyle name="ปกติ 9" xfId="32"/>
    <cellStyle name="ปกติ_Sheet1" xfId="18"/>
    <cellStyle name="ปกติ_งบครุภัณฑ์ปี49" xfId="46"/>
    <cellStyle name="ปกติ_ประมาณการงบปี 58-61" xfId="45"/>
    <cellStyle name="ปกติ_วลัย คำขอปันส่วนผลผลิต 25 ม.ค.54 " xfId="16"/>
  </cellStyles>
  <dxfs count="0"/>
  <tableStyles count="0" defaultTableStyle="TableStyleMedium9" defaultPivotStyle="PivotStyleLight16"/>
  <colors>
    <mruColors>
      <color rgb="FFF6E7E6"/>
      <color rgb="FFECC9C6"/>
      <color rgb="FFC5ECFF"/>
      <color rgb="FFF9EEED"/>
      <color rgb="FFABD1DF"/>
      <color rgb="FF89C0D3"/>
      <color rgb="FFBAC8AC"/>
      <color rgb="FFFF9999"/>
      <color rgb="FF99C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48106</xdr:colOff>
      <xdr:row>64</xdr:row>
      <xdr:rowOff>124691</xdr:rowOff>
    </xdr:from>
    <xdr:to>
      <xdr:col>22</xdr:col>
      <xdr:colOff>175259</xdr:colOff>
      <xdr:row>66</xdr:row>
      <xdr:rowOff>298641</xdr:rowOff>
    </xdr:to>
    <xdr:sp macro="" textlink="">
      <xdr:nvSpPr>
        <xdr:cNvPr id="2" name="Right Brace 1"/>
        <xdr:cNvSpPr/>
      </xdr:nvSpPr>
      <xdr:spPr>
        <a:xfrm>
          <a:off x="13032586" y="17825951"/>
          <a:ext cx="127153" cy="8216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33752</xdr:colOff>
      <xdr:row>10</xdr:row>
      <xdr:rowOff>7620</xdr:rowOff>
    </xdr:from>
    <xdr:to>
      <xdr:col>22</xdr:col>
      <xdr:colOff>182880</xdr:colOff>
      <xdr:row>18</xdr:row>
      <xdr:rowOff>236220</xdr:rowOff>
    </xdr:to>
    <xdr:sp macro="" textlink="">
      <xdr:nvSpPr>
        <xdr:cNvPr id="3" name="Right Brace 2"/>
        <xdr:cNvSpPr/>
      </xdr:nvSpPr>
      <xdr:spPr>
        <a:xfrm>
          <a:off x="19327592" y="2773680"/>
          <a:ext cx="149128" cy="2362200"/>
        </a:xfrm>
        <a:prstGeom prst="rightBrace">
          <a:avLst>
            <a:gd name="adj1" fmla="val 8333"/>
            <a:gd name="adj2" fmla="val 48933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69273</xdr:colOff>
      <xdr:row>64</xdr:row>
      <xdr:rowOff>86591</xdr:rowOff>
    </xdr:from>
    <xdr:to>
      <xdr:col>9</xdr:col>
      <xdr:colOff>138545</xdr:colOff>
      <xdr:row>66</xdr:row>
      <xdr:rowOff>294409</xdr:rowOff>
    </xdr:to>
    <xdr:sp macro="" textlink="">
      <xdr:nvSpPr>
        <xdr:cNvPr id="4" name="Right Brace 3"/>
        <xdr:cNvSpPr/>
      </xdr:nvSpPr>
      <xdr:spPr>
        <a:xfrm>
          <a:off x="7316932" y="22175932"/>
          <a:ext cx="69272" cy="81395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38100</xdr:colOff>
      <xdr:row>84</xdr:row>
      <xdr:rowOff>100964</xdr:rowOff>
    </xdr:from>
    <xdr:to>
      <xdr:col>22</xdr:col>
      <xdr:colOff>144780</xdr:colOff>
      <xdr:row>85</xdr:row>
      <xdr:rowOff>259079</xdr:rowOff>
    </xdr:to>
    <xdr:sp macro="" textlink="">
      <xdr:nvSpPr>
        <xdr:cNvPr id="6" name="Right Brace 5"/>
        <xdr:cNvSpPr/>
      </xdr:nvSpPr>
      <xdr:spPr>
        <a:xfrm>
          <a:off x="13022580" y="23303864"/>
          <a:ext cx="106680" cy="42481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57151</xdr:colOff>
      <xdr:row>68</xdr:row>
      <xdr:rowOff>95249</xdr:rowOff>
    </xdr:from>
    <xdr:to>
      <xdr:col>22</xdr:col>
      <xdr:colOff>152401</xdr:colOff>
      <xdr:row>76</xdr:row>
      <xdr:rowOff>600074</xdr:rowOff>
    </xdr:to>
    <xdr:sp macro="" textlink="">
      <xdr:nvSpPr>
        <xdr:cNvPr id="7" name="Right Brace 6"/>
        <xdr:cNvSpPr/>
      </xdr:nvSpPr>
      <xdr:spPr>
        <a:xfrm>
          <a:off x="10934701" y="27765374"/>
          <a:ext cx="95250" cy="38576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26458</xdr:colOff>
      <xdr:row>19</xdr:row>
      <xdr:rowOff>63498</xdr:rowOff>
    </xdr:from>
    <xdr:to>
      <xdr:col>22</xdr:col>
      <xdr:colOff>201083</xdr:colOff>
      <xdr:row>23</xdr:row>
      <xdr:rowOff>262465</xdr:rowOff>
    </xdr:to>
    <xdr:sp macro="" textlink="">
      <xdr:nvSpPr>
        <xdr:cNvPr id="8" name="Right Brace 7"/>
        <xdr:cNvSpPr/>
      </xdr:nvSpPr>
      <xdr:spPr>
        <a:xfrm>
          <a:off x="16568208" y="5609165"/>
          <a:ext cx="174625" cy="1426633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56092</xdr:colOff>
      <xdr:row>39</xdr:row>
      <xdr:rowOff>103717</xdr:rowOff>
    </xdr:from>
    <xdr:to>
      <xdr:col>22</xdr:col>
      <xdr:colOff>148167</xdr:colOff>
      <xdr:row>47</xdr:row>
      <xdr:rowOff>232833</xdr:rowOff>
    </xdr:to>
    <xdr:sp macro="" textlink="">
      <xdr:nvSpPr>
        <xdr:cNvPr id="5" name="Right Brace 4"/>
        <xdr:cNvSpPr/>
      </xdr:nvSpPr>
      <xdr:spPr>
        <a:xfrm>
          <a:off x="16597842" y="11787717"/>
          <a:ext cx="92075" cy="258444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38100</xdr:colOff>
      <xdr:row>59</xdr:row>
      <xdr:rowOff>28575</xdr:rowOff>
    </xdr:from>
    <xdr:to>
      <xdr:col>22</xdr:col>
      <xdr:colOff>161925</xdr:colOff>
      <xdr:row>62</xdr:row>
      <xdr:rowOff>247650</xdr:rowOff>
    </xdr:to>
    <xdr:sp macro="" textlink="">
      <xdr:nvSpPr>
        <xdr:cNvPr id="9" name="Right Brace 8"/>
        <xdr:cNvSpPr/>
      </xdr:nvSpPr>
      <xdr:spPr>
        <a:xfrm>
          <a:off x="16602075" y="17745075"/>
          <a:ext cx="123825" cy="11334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45511</xdr:colOff>
      <xdr:row>24</xdr:row>
      <xdr:rowOff>27517</xdr:rowOff>
    </xdr:from>
    <xdr:to>
      <xdr:col>22</xdr:col>
      <xdr:colOff>156634</xdr:colOff>
      <xdr:row>38</xdr:row>
      <xdr:rowOff>263525</xdr:rowOff>
    </xdr:to>
    <xdr:sp macro="" textlink="">
      <xdr:nvSpPr>
        <xdr:cNvPr id="13" name="Right Brace 12"/>
        <xdr:cNvSpPr/>
      </xdr:nvSpPr>
      <xdr:spPr>
        <a:xfrm>
          <a:off x="13490578" y="7241117"/>
          <a:ext cx="111123" cy="4604808"/>
        </a:xfrm>
        <a:prstGeom prst="rightBrace">
          <a:avLst>
            <a:gd name="adj1" fmla="val 8333"/>
            <a:gd name="adj2" fmla="val 46458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50486</xdr:colOff>
      <xdr:row>48</xdr:row>
      <xdr:rowOff>137160</xdr:rowOff>
    </xdr:from>
    <xdr:to>
      <xdr:col>22</xdr:col>
      <xdr:colOff>137160</xdr:colOff>
      <xdr:row>58</xdr:row>
      <xdr:rowOff>281940</xdr:rowOff>
    </xdr:to>
    <xdr:sp macro="" textlink="">
      <xdr:nvSpPr>
        <xdr:cNvPr id="20" name="Right Brace 19"/>
        <xdr:cNvSpPr/>
      </xdr:nvSpPr>
      <xdr:spPr>
        <a:xfrm>
          <a:off x="19344326" y="13114020"/>
          <a:ext cx="86674" cy="319278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31748</xdr:colOff>
      <xdr:row>77</xdr:row>
      <xdr:rowOff>63500</xdr:rowOff>
    </xdr:from>
    <xdr:to>
      <xdr:col>22</xdr:col>
      <xdr:colOff>182561</xdr:colOff>
      <xdr:row>82</xdr:row>
      <xdr:rowOff>293688</xdr:rowOff>
    </xdr:to>
    <xdr:sp macro="" textlink="">
      <xdr:nvSpPr>
        <xdr:cNvPr id="23" name="Right Brace 22"/>
        <xdr:cNvSpPr/>
      </xdr:nvSpPr>
      <xdr:spPr>
        <a:xfrm>
          <a:off x="16573498" y="23463250"/>
          <a:ext cx="150813" cy="176477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63500</xdr:colOff>
      <xdr:row>122</xdr:row>
      <xdr:rowOff>79375</xdr:rowOff>
    </xdr:from>
    <xdr:to>
      <xdr:col>22</xdr:col>
      <xdr:colOff>158750</xdr:colOff>
      <xdr:row>128</xdr:row>
      <xdr:rowOff>277813</xdr:rowOff>
    </xdr:to>
    <xdr:sp macro="" textlink="">
      <xdr:nvSpPr>
        <xdr:cNvPr id="21" name="Right Brace 20"/>
        <xdr:cNvSpPr/>
      </xdr:nvSpPr>
      <xdr:spPr>
        <a:xfrm>
          <a:off x="23677563" y="36147375"/>
          <a:ext cx="95250" cy="200818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43285</xdr:colOff>
      <xdr:row>88</xdr:row>
      <xdr:rowOff>121920</xdr:rowOff>
    </xdr:from>
    <xdr:to>
      <xdr:col>22</xdr:col>
      <xdr:colOff>182880</xdr:colOff>
      <xdr:row>91</xdr:row>
      <xdr:rowOff>252835</xdr:rowOff>
    </xdr:to>
    <xdr:sp macro="" textlink="">
      <xdr:nvSpPr>
        <xdr:cNvPr id="24" name="Right Brace 23"/>
        <xdr:cNvSpPr/>
      </xdr:nvSpPr>
      <xdr:spPr>
        <a:xfrm>
          <a:off x="13027765" y="24658320"/>
          <a:ext cx="139595" cy="97673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12</xdr:col>
      <xdr:colOff>38100</xdr:colOff>
      <xdr:row>24</xdr:row>
      <xdr:rowOff>58738</xdr:rowOff>
    </xdr:from>
    <xdr:to>
      <xdr:col>12</xdr:col>
      <xdr:colOff>161925</xdr:colOff>
      <xdr:row>38</xdr:row>
      <xdr:rowOff>270405</xdr:rowOff>
    </xdr:to>
    <xdr:sp macro="" textlink="">
      <xdr:nvSpPr>
        <xdr:cNvPr id="29" name="Right Brace 28"/>
        <xdr:cNvSpPr/>
      </xdr:nvSpPr>
      <xdr:spPr>
        <a:xfrm>
          <a:off x="9859433" y="7272338"/>
          <a:ext cx="123825" cy="458046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12</xdr:col>
      <xdr:colOff>74082</xdr:colOff>
      <xdr:row>64</xdr:row>
      <xdr:rowOff>53446</xdr:rowOff>
    </xdr:from>
    <xdr:to>
      <xdr:col>12</xdr:col>
      <xdr:colOff>143354</xdr:colOff>
      <xdr:row>66</xdr:row>
      <xdr:rowOff>261264</xdr:rowOff>
    </xdr:to>
    <xdr:sp macro="" textlink="">
      <xdr:nvSpPr>
        <xdr:cNvPr id="33" name="Right Brace 32"/>
        <xdr:cNvSpPr/>
      </xdr:nvSpPr>
      <xdr:spPr>
        <a:xfrm>
          <a:off x="9895415" y="19679179"/>
          <a:ext cx="69272" cy="85975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67734</xdr:colOff>
      <xdr:row>127</xdr:row>
      <xdr:rowOff>76200</xdr:rowOff>
    </xdr:from>
    <xdr:to>
      <xdr:col>11</xdr:col>
      <xdr:colOff>169334</xdr:colOff>
      <xdr:row>128</xdr:row>
      <xdr:rowOff>304800</xdr:rowOff>
    </xdr:to>
    <xdr:sp macro="" textlink="">
      <xdr:nvSpPr>
        <xdr:cNvPr id="40" name="Right Brace 39"/>
        <xdr:cNvSpPr/>
      </xdr:nvSpPr>
      <xdr:spPr>
        <a:xfrm>
          <a:off x="8873067" y="38277800"/>
          <a:ext cx="101600" cy="54186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67734</xdr:colOff>
      <xdr:row>129</xdr:row>
      <xdr:rowOff>16933</xdr:rowOff>
    </xdr:from>
    <xdr:to>
      <xdr:col>22</xdr:col>
      <xdr:colOff>172509</xdr:colOff>
      <xdr:row>142</xdr:row>
      <xdr:rowOff>169333</xdr:rowOff>
    </xdr:to>
    <xdr:sp macro="" textlink="">
      <xdr:nvSpPr>
        <xdr:cNvPr id="46" name="Right Brace 45"/>
        <xdr:cNvSpPr/>
      </xdr:nvSpPr>
      <xdr:spPr>
        <a:xfrm>
          <a:off x="15553267" y="40098133"/>
          <a:ext cx="104775" cy="437726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37254</xdr:colOff>
      <xdr:row>92</xdr:row>
      <xdr:rowOff>52493</xdr:rowOff>
    </xdr:from>
    <xdr:to>
      <xdr:col>22</xdr:col>
      <xdr:colOff>164254</xdr:colOff>
      <xdr:row>94</xdr:row>
      <xdr:rowOff>248074</xdr:rowOff>
    </xdr:to>
    <xdr:sp macro="" textlink="">
      <xdr:nvSpPr>
        <xdr:cNvPr id="41" name="Right Brace 40"/>
        <xdr:cNvSpPr/>
      </xdr:nvSpPr>
      <xdr:spPr>
        <a:xfrm>
          <a:off x="13021734" y="25701413"/>
          <a:ext cx="127000" cy="72898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42334</xdr:colOff>
      <xdr:row>24</xdr:row>
      <xdr:rowOff>33867</xdr:rowOff>
    </xdr:from>
    <xdr:to>
      <xdr:col>21</xdr:col>
      <xdr:colOff>153457</xdr:colOff>
      <xdr:row>38</xdr:row>
      <xdr:rowOff>269875</xdr:rowOff>
    </xdr:to>
    <xdr:sp macro="" textlink="">
      <xdr:nvSpPr>
        <xdr:cNvPr id="50" name="Right Brace 49"/>
        <xdr:cNvSpPr/>
      </xdr:nvSpPr>
      <xdr:spPr>
        <a:xfrm>
          <a:off x="12259734" y="7247467"/>
          <a:ext cx="111123" cy="4604808"/>
        </a:xfrm>
        <a:prstGeom prst="rightBrace">
          <a:avLst>
            <a:gd name="adj1" fmla="val 8333"/>
            <a:gd name="adj2" fmla="val 46458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31327</xdr:colOff>
      <xdr:row>39</xdr:row>
      <xdr:rowOff>60113</xdr:rowOff>
    </xdr:from>
    <xdr:to>
      <xdr:col>21</xdr:col>
      <xdr:colOff>123402</xdr:colOff>
      <xdr:row>47</xdr:row>
      <xdr:rowOff>189229</xdr:rowOff>
    </xdr:to>
    <xdr:sp macro="" textlink="">
      <xdr:nvSpPr>
        <xdr:cNvPr id="51" name="Right Brace 50"/>
        <xdr:cNvSpPr/>
      </xdr:nvSpPr>
      <xdr:spPr>
        <a:xfrm>
          <a:off x="11903287" y="10636673"/>
          <a:ext cx="92075" cy="2262716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44872</xdr:colOff>
      <xdr:row>64</xdr:row>
      <xdr:rowOff>110913</xdr:rowOff>
    </xdr:from>
    <xdr:to>
      <xdr:col>21</xdr:col>
      <xdr:colOff>160019</xdr:colOff>
      <xdr:row>66</xdr:row>
      <xdr:rowOff>284863</xdr:rowOff>
    </xdr:to>
    <xdr:sp macro="" textlink="">
      <xdr:nvSpPr>
        <xdr:cNvPr id="52" name="Right Brace 51"/>
        <xdr:cNvSpPr/>
      </xdr:nvSpPr>
      <xdr:spPr>
        <a:xfrm>
          <a:off x="11916832" y="17812173"/>
          <a:ext cx="115147" cy="8216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42334</xdr:colOff>
      <xdr:row>24</xdr:row>
      <xdr:rowOff>33867</xdr:rowOff>
    </xdr:from>
    <xdr:to>
      <xdr:col>15</xdr:col>
      <xdr:colOff>166159</xdr:colOff>
      <xdr:row>38</xdr:row>
      <xdr:rowOff>245534</xdr:rowOff>
    </xdr:to>
    <xdr:sp macro="" textlink="">
      <xdr:nvSpPr>
        <xdr:cNvPr id="54" name="Right Brace 53"/>
        <xdr:cNvSpPr/>
      </xdr:nvSpPr>
      <xdr:spPr>
        <a:xfrm>
          <a:off x="11142134" y="7247467"/>
          <a:ext cx="123825" cy="458046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50800</xdr:colOff>
      <xdr:row>40</xdr:row>
      <xdr:rowOff>135467</xdr:rowOff>
    </xdr:from>
    <xdr:to>
      <xdr:col>15</xdr:col>
      <xdr:colOff>160867</xdr:colOff>
      <xdr:row>42</xdr:row>
      <xdr:rowOff>262466</xdr:rowOff>
    </xdr:to>
    <xdr:sp macro="" textlink="">
      <xdr:nvSpPr>
        <xdr:cNvPr id="27" name="Right Brace 26"/>
        <xdr:cNvSpPr/>
      </xdr:nvSpPr>
      <xdr:spPr>
        <a:xfrm>
          <a:off x="11150600" y="12344400"/>
          <a:ext cx="110067" cy="75353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42334</xdr:colOff>
      <xdr:row>122</xdr:row>
      <xdr:rowOff>84666</xdr:rowOff>
    </xdr:from>
    <xdr:to>
      <xdr:col>16</xdr:col>
      <xdr:colOff>169334</xdr:colOff>
      <xdr:row>124</xdr:row>
      <xdr:rowOff>296333</xdr:rowOff>
    </xdr:to>
    <xdr:sp macro="" textlink="">
      <xdr:nvSpPr>
        <xdr:cNvPr id="44" name="Right Brace 43"/>
        <xdr:cNvSpPr/>
      </xdr:nvSpPr>
      <xdr:spPr>
        <a:xfrm>
          <a:off x="12073467" y="36719933"/>
          <a:ext cx="127000" cy="838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12</xdr:col>
      <xdr:colOff>25400</xdr:colOff>
      <xdr:row>92</xdr:row>
      <xdr:rowOff>76201</xdr:rowOff>
    </xdr:from>
    <xdr:to>
      <xdr:col>12</xdr:col>
      <xdr:colOff>186267</xdr:colOff>
      <xdr:row>94</xdr:row>
      <xdr:rowOff>279401</xdr:rowOff>
    </xdr:to>
    <xdr:sp macro="" textlink="">
      <xdr:nvSpPr>
        <xdr:cNvPr id="55" name="Right Brace 54"/>
        <xdr:cNvSpPr/>
      </xdr:nvSpPr>
      <xdr:spPr>
        <a:xfrm>
          <a:off x="9846733" y="28549601"/>
          <a:ext cx="160867" cy="829733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33866</xdr:colOff>
      <xdr:row>61</xdr:row>
      <xdr:rowOff>59266</xdr:rowOff>
    </xdr:from>
    <xdr:to>
      <xdr:col>15</xdr:col>
      <xdr:colOff>194733</xdr:colOff>
      <xdr:row>62</xdr:row>
      <xdr:rowOff>262467</xdr:rowOff>
    </xdr:to>
    <xdr:sp macro="" textlink="">
      <xdr:nvSpPr>
        <xdr:cNvPr id="19" name="Right Brace 18"/>
        <xdr:cNvSpPr/>
      </xdr:nvSpPr>
      <xdr:spPr>
        <a:xfrm>
          <a:off x="10236199" y="17136533"/>
          <a:ext cx="160867" cy="47413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</xdr:colOff>
      <xdr:row>48</xdr:row>
      <xdr:rowOff>160020</xdr:rowOff>
    </xdr:from>
    <xdr:to>
      <xdr:col>15</xdr:col>
      <xdr:colOff>160020</xdr:colOff>
      <xdr:row>50</xdr:row>
      <xdr:rowOff>274320</xdr:rowOff>
    </xdr:to>
    <xdr:sp macro="" textlink="">
      <xdr:nvSpPr>
        <xdr:cNvPr id="10" name="Right Brace 9"/>
        <xdr:cNvSpPr/>
      </xdr:nvSpPr>
      <xdr:spPr>
        <a:xfrm>
          <a:off x="13929360" y="13136880"/>
          <a:ext cx="129540" cy="7239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45720</xdr:colOff>
      <xdr:row>46</xdr:row>
      <xdr:rowOff>129540</xdr:rowOff>
    </xdr:from>
    <xdr:to>
      <xdr:col>15</xdr:col>
      <xdr:colOff>160020</xdr:colOff>
      <xdr:row>47</xdr:row>
      <xdr:rowOff>236220</xdr:rowOff>
    </xdr:to>
    <xdr:sp macro="" textlink="">
      <xdr:nvSpPr>
        <xdr:cNvPr id="12" name="Right Brace 11"/>
        <xdr:cNvSpPr/>
      </xdr:nvSpPr>
      <xdr:spPr>
        <a:xfrm>
          <a:off x="13944600" y="12573000"/>
          <a:ext cx="114300" cy="3733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60960</xdr:colOff>
      <xdr:row>12</xdr:row>
      <xdr:rowOff>106680</xdr:rowOff>
    </xdr:from>
    <xdr:to>
      <xdr:col>15</xdr:col>
      <xdr:colOff>137160</xdr:colOff>
      <xdr:row>17</xdr:row>
      <xdr:rowOff>236220</xdr:rowOff>
    </xdr:to>
    <xdr:sp macro="" textlink="">
      <xdr:nvSpPr>
        <xdr:cNvPr id="14" name="Right Brace 13"/>
        <xdr:cNvSpPr/>
      </xdr:nvSpPr>
      <xdr:spPr>
        <a:xfrm>
          <a:off x="13959840" y="3406140"/>
          <a:ext cx="76200" cy="14630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</xdr:colOff>
      <xdr:row>10</xdr:row>
      <xdr:rowOff>137160</xdr:rowOff>
    </xdr:from>
    <xdr:to>
      <xdr:col>15</xdr:col>
      <xdr:colOff>144780</xdr:colOff>
      <xdr:row>11</xdr:row>
      <xdr:rowOff>251460</xdr:rowOff>
    </xdr:to>
    <xdr:sp macro="" textlink="">
      <xdr:nvSpPr>
        <xdr:cNvPr id="15" name="Right Brace 14"/>
        <xdr:cNvSpPr/>
      </xdr:nvSpPr>
      <xdr:spPr>
        <a:xfrm>
          <a:off x="13929360" y="2903220"/>
          <a:ext cx="114300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45720</xdr:colOff>
      <xdr:row>52</xdr:row>
      <xdr:rowOff>144780</xdr:rowOff>
    </xdr:from>
    <xdr:to>
      <xdr:col>15</xdr:col>
      <xdr:colOff>144780</xdr:colOff>
      <xdr:row>53</xdr:row>
      <xdr:rowOff>274320</xdr:rowOff>
    </xdr:to>
    <xdr:sp macro="" textlink="">
      <xdr:nvSpPr>
        <xdr:cNvPr id="16" name="Right Brace 15"/>
        <xdr:cNvSpPr/>
      </xdr:nvSpPr>
      <xdr:spPr>
        <a:xfrm>
          <a:off x="13944600" y="14340840"/>
          <a:ext cx="99060" cy="4343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22860</xdr:colOff>
      <xdr:row>57</xdr:row>
      <xdr:rowOff>167640</xdr:rowOff>
    </xdr:from>
    <xdr:to>
      <xdr:col>15</xdr:col>
      <xdr:colOff>137160</xdr:colOff>
      <xdr:row>58</xdr:row>
      <xdr:rowOff>289560</xdr:rowOff>
    </xdr:to>
    <xdr:sp macro="" textlink="">
      <xdr:nvSpPr>
        <xdr:cNvPr id="17" name="Right Brace 16"/>
        <xdr:cNvSpPr/>
      </xdr:nvSpPr>
      <xdr:spPr>
        <a:xfrm>
          <a:off x="13921740" y="15887700"/>
          <a:ext cx="114300" cy="4267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</xdr:colOff>
      <xdr:row>89</xdr:row>
      <xdr:rowOff>137160</xdr:rowOff>
    </xdr:from>
    <xdr:to>
      <xdr:col>15</xdr:col>
      <xdr:colOff>144780</xdr:colOff>
      <xdr:row>91</xdr:row>
      <xdr:rowOff>236220</xdr:rowOff>
    </xdr:to>
    <xdr:sp macro="" textlink="">
      <xdr:nvSpPr>
        <xdr:cNvPr id="22" name="Right Brace 21"/>
        <xdr:cNvSpPr/>
      </xdr:nvSpPr>
      <xdr:spPr>
        <a:xfrm>
          <a:off x="13936980" y="24673560"/>
          <a:ext cx="106680" cy="6781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</xdr:colOff>
      <xdr:row>92</xdr:row>
      <xdr:rowOff>114300</xdr:rowOff>
    </xdr:from>
    <xdr:to>
      <xdr:col>15</xdr:col>
      <xdr:colOff>114300</xdr:colOff>
      <xdr:row>94</xdr:row>
      <xdr:rowOff>236220</xdr:rowOff>
    </xdr:to>
    <xdr:sp macro="" textlink="">
      <xdr:nvSpPr>
        <xdr:cNvPr id="25" name="Right Brace 24"/>
        <xdr:cNvSpPr/>
      </xdr:nvSpPr>
      <xdr:spPr>
        <a:xfrm>
          <a:off x="13936980" y="25496520"/>
          <a:ext cx="76200" cy="6553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38100</xdr:colOff>
      <xdr:row>10</xdr:row>
      <xdr:rowOff>53340</xdr:rowOff>
    </xdr:from>
    <xdr:to>
      <xdr:col>21</xdr:col>
      <xdr:colOff>152400</xdr:colOff>
      <xdr:row>11</xdr:row>
      <xdr:rowOff>236220</xdr:rowOff>
    </xdr:to>
    <xdr:sp macro="" textlink="">
      <xdr:nvSpPr>
        <xdr:cNvPr id="42" name="Right Brace 41"/>
        <xdr:cNvSpPr/>
      </xdr:nvSpPr>
      <xdr:spPr>
        <a:xfrm>
          <a:off x="11910060" y="2819400"/>
          <a:ext cx="114300" cy="44958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22860</xdr:colOff>
      <xdr:row>48</xdr:row>
      <xdr:rowOff>144780</xdr:rowOff>
    </xdr:from>
    <xdr:to>
      <xdr:col>21</xdr:col>
      <xdr:colOff>152400</xdr:colOff>
      <xdr:row>50</xdr:row>
      <xdr:rowOff>259080</xdr:rowOff>
    </xdr:to>
    <xdr:sp macro="" textlink="">
      <xdr:nvSpPr>
        <xdr:cNvPr id="45" name="Right Brace 44"/>
        <xdr:cNvSpPr/>
      </xdr:nvSpPr>
      <xdr:spPr>
        <a:xfrm>
          <a:off x="18211800" y="13121640"/>
          <a:ext cx="129540" cy="723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60960</xdr:colOff>
      <xdr:row>52</xdr:row>
      <xdr:rowOff>167640</xdr:rowOff>
    </xdr:from>
    <xdr:to>
      <xdr:col>21</xdr:col>
      <xdr:colOff>160020</xdr:colOff>
      <xdr:row>53</xdr:row>
      <xdr:rowOff>289560</xdr:rowOff>
    </xdr:to>
    <xdr:sp macro="" textlink="">
      <xdr:nvSpPr>
        <xdr:cNvPr id="11" name="Right Brace 10"/>
        <xdr:cNvSpPr/>
      </xdr:nvSpPr>
      <xdr:spPr>
        <a:xfrm>
          <a:off x="11932920" y="14363700"/>
          <a:ext cx="99060" cy="42672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45720</xdr:colOff>
      <xdr:row>57</xdr:row>
      <xdr:rowOff>129540</xdr:rowOff>
    </xdr:from>
    <xdr:to>
      <xdr:col>21</xdr:col>
      <xdr:colOff>144780</xdr:colOff>
      <xdr:row>58</xdr:row>
      <xdr:rowOff>251460</xdr:rowOff>
    </xdr:to>
    <xdr:sp macro="" textlink="">
      <xdr:nvSpPr>
        <xdr:cNvPr id="43" name="Right Brace 42"/>
        <xdr:cNvSpPr/>
      </xdr:nvSpPr>
      <xdr:spPr>
        <a:xfrm>
          <a:off x="11917680" y="15849600"/>
          <a:ext cx="99060" cy="42672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38100</xdr:colOff>
      <xdr:row>61</xdr:row>
      <xdr:rowOff>99060</xdr:rowOff>
    </xdr:from>
    <xdr:to>
      <xdr:col>21</xdr:col>
      <xdr:colOff>137160</xdr:colOff>
      <xdr:row>62</xdr:row>
      <xdr:rowOff>259080</xdr:rowOff>
    </xdr:to>
    <xdr:sp macro="" textlink="">
      <xdr:nvSpPr>
        <xdr:cNvPr id="47" name="Right Brace 46"/>
        <xdr:cNvSpPr/>
      </xdr:nvSpPr>
      <xdr:spPr>
        <a:xfrm>
          <a:off x="11910060" y="17000220"/>
          <a:ext cx="99060" cy="42672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160"/>
  <sheetViews>
    <sheetView tabSelected="1" zoomScale="90" zoomScaleNormal="9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N4" sqref="N4:N5"/>
    </sheetView>
  </sheetViews>
  <sheetFormatPr defaultColWidth="9" defaultRowHeight="21"/>
  <cols>
    <col min="1" max="1" width="4.8984375" style="4" customWidth="1"/>
    <col min="2" max="2" width="46" style="2" customWidth="1"/>
    <col min="3" max="3" width="4" style="8" hidden="1" customWidth="1"/>
    <col min="4" max="4" width="7.3984375" style="9" hidden="1" customWidth="1"/>
    <col min="5" max="5" width="1.19921875" style="22" hidden="1" customWidth="1"/>
    <col min="6" max="6" width="15" style="22" customWidth="1"/>
    <col min="7" max="7" width="17" style="22" customWidth="1"/>
    <col min="8" max="8" width="17.19921875" style="22" hidden="1" customWidth="1"/>
    <col min="9" max="9" width="18.19921875" style="22" hidden="1" customWidth="1"/>
    <col min="10" max="10" width="16.19921875" style="22" customWidth="1"/>
    <col min="11" max="11" width="14.19921875" style="55" hidden="1" customWidth="1"/>
    <col min="12" max="12" width="15.69921875" style="208" hidden="1" customWidth="1"/>
    <col min="13" max="13" width="16.69921875" style="236" customWidth="1"/>
    <col min="14" max="14" width="17.296875" style="55" customWidth="1"/>
    <col min="15" max="15" width="16.69921875" style="55" customWidth="1"/>
    <col min="16" max="16" width="11.3984375" style="296" hidden="1" customWidth="1"/>
    <col min="17" max="17" width="18.3984375" style="363" hidden="1" customWidth="1"/>
    <col min="18" max="18" width="6.796875" style="296" hidden="1" customWidth="1"/>
    <col min="19" max="19" width="19.796875" style="283" hidden="1" customWidth="1"/>
    <col min="20" max="20" width="17.796875" style="283" hidden="1" customWidth="1"/>
    <col min="21" max="21" width="17" style="283" hidden="1" customWidth="1"/>
    <col min="22" max="22" width="14.8984375" style="8" customWidth="1"/>
    <col min="23" max="23" width="14.69921875" style="239" customWidth="1"/>
    <col min="24" max="24" width="15.09765625" style="2" hidden="1" customWidth="1"/>
    <col min="25" max="25" width="19.8984375" style="2" hidden="1" customWidth="1"/>
    <col min="26" max="26" width="9" style="2" hidden="1" customWidth="1"/>
    <col min="27" max="27" width="15.296875" style="2" customWidth="1"/>
    <col min="28" max="16384" width="9" style="2"/>
  </cols>
  <sheetData>
    <row r="1" spans="1:27" ht="26.25" customHeight="1">
      <c r="A1" s="467" t="s">
        <v>299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</row>
    <row r="2" spans="1:27" ht="25.95" customHeight="1">
      <c r="A2" s="121"/>
      <c r="C2" s="120"/>
      <c r="D2" s="120"/>
      <c r="E2" s="54"/>
      <c r="F2" s="160"/>
      <c r="G2" s="54"/>
      <c r="H2" s="54"/>
      <c r="I2" s="54"/>
      <c r="J2" s="54"/>
      <c r="K2" s="54"/>
      <c r="L2" s="206"/>
      <c r="M2" s="221"/>
      <c r="N2" s="54"/>
      <c r="O2" s="54"/>
      <c r="P2" s="266"/>
      <c r="Q2" s="267"/>
      <c r="R2" s="265"/>
      <c r="S2" s="267"/>
      <c r="T2" s="364"/>
      <c r="U2" s="468"/>
      <c r="V2" s="468"/>
      <c r="W2" s="365"/>
    </row>
    <row r="3" spans="1:27" s="4" customFormat="1" ht="24" customHeight="1">
      <c r="A3" s="178" t="s">
        <v>5</v>
      </c>
      <c r="B3" s="178" t="s">
        <v>0</v>
      </c>
      <c r="C3" s="179" t="s">
        <v>52</v>
      </c>
      <c r="D3" s="180" t="s">
        <v>1</v>
      </c>
      <c r="E3" s="181" t="s">
        <v>2</v>
      </c>
      <c r="F3" s="464" t="s">
        <v>142</v>
      </c>
      <c r="G3" s="465"/>
      <c r="H3" s="443"/>
      <c r="I3" s="444"/>
      <c r="J3" s="445"/>
      <c r="K3" s="464" t="s">
        <v>146</v>
      </c>
      <c r="L3" s="466"/>
      <c r="M3" s="466"/>
      <c r="N3" s="466"/>
      <c r="O3" s="465"/>
      <c r="P3" s="322" t="s">
        <v>291</v>
      </c>
      <c r="Q3" s="323" t="s">
        <v>261</v>
      </c>
      <c r="R3" s="322" t="s">
        <v>259</v>
      </c>
      <c r="S3" s="323" t="s">
        <v>66</v>
      </c>
      <c r="T3" s="323" t="s">
        <v>295</v>
      </c>
      <c r="U3" s="323" t="s">
        <v>297</v>
      </c>
      <c r="V3" s="324" t="s">
        <v>290</v>
      </c>
      <c r="W3" s="304" t="s">
        <v>183</v>
      </c>
    </row>
    <row r="4" spans="1:27" s="4" customFormat="1" ht="23.25" customHeight="1">
      <c r="A4" s="182"/>
      <c r="B4" s="182"/>
      <c r="C4" s="179"/>
      <c r="D4" s="180"/>
      <c r="E4" s="181"/>
      <c r="F4" s="181" t="s">
        <v>102</v>
      </c>
      <c r="G4" s="181" t="s">
        <v>143</v>
      </c>
      <c r="H4" s="183" t="s">
        <v>149</v>
      </c>
      <c r="I4" s="183" t="s">
        <v>144</v>
      </c>
      <c r="J4" s="446" t="s">
        <v>4</v>
      </c>
      <c r="K4" s="181" t="s">
        <v>145</v>
      </c>
      <c r="L4" s="260" t="s">
        <v>154</v>
      </c>
      <c r="M4" s="181" t="s">
        <v>3</v>
      </c>
      <c r="N4" s="181" t="s">
        <v>63</v>
      </c>
      <c r="O4" s="184" t="s">
        <v>64</v>
      </c>
      <c r="P4" s="325" t="s">
        <v>292</v>
      </c>
      <c r="Q4" s="326"/>
      <c r="R4" s="325" t="s">
        <v>260</v>
      </c>
      <c r="S4" s="326" t="s">
        <v>309</v>
      </c>
      <c r="T4" s="326" t="s">
        <v>296</v>
      </c>
      <c r="U4" s="326" t="s">
        <v>298</v>
      </c>
      <c r="V4" s="327" t="s">
        <v>289</v>
      </c>
      <c r="W4" s="328"/>
    </row>
    <row r="5" spans="1:27" s="4" customFormat="1" ht="27.75" customHeight="1">
      <c r="A5" s="172"/>
      <c r="B5" s="396" t="s">
        <v>332</v>
      </c>
      <c r="C5" s="172"/>
      <c r="D5" s="129"/>
      <c r="E5" s="130"/>
      <c r="F5" s="130">
        <f>+F8+F120</f>
        <v>379669320</v>
      </c>
      <c r="G5" s="130">
        <f>+G8+G120</f>
        <v>637138800</v>
      </c>
      <c r="H5" s="130" t="e">
        <f>+H8+H120+#REF!</f>
        <v>#REF!</v>
      </c>
      <c r="I5" s="130" t="e">
        <f>+I8+I120+#REF!</f>
        <v>#REF!</v>
      </c>
      <c r="J5" s="130">
        <f>+J8+J120</f>
        <v>594064424.5</v>
      </c>
      <c r="K5" s="130">
        <f>+K8+K120</f>
        <v>0</v>
      </c>
      <c r="L5" s="261" t="s">
        <v>147</v>
      </c>
      <c r="M5" s="222">
        <f>+M8+M120</f>
        <v>534915715</v>
      </c>
      <c r="N5" s="130">
        <f>+N8+N120</f>
        <v>101623085</v>
      </c>
      <c r="O5" s="130">
        <f>+O8+O120</f>
        <v>57621138.75</v>
      </c>
      <c r="P5" s="320"/>
      <c r="Q5" s="321"/>
      <c r="R5" s="320"/>
      <c r="S5" s="321"/>
      <c r="T5" s="321"/>
      <c r="U5" s="321"/>
      <c r="V5" s="306"/>
      <c r="W5" s="307"/>
    </row>
    <row r="6" spans="1:27" s="4" customFormat="1" ht="27.75" customHeight="1">
      <c r="A6" s="170"/>
      <c r="B6" s="173"/>
      <c r="C6" s="170"/>
      <c r="D6" s="171"/>
      <c r="E6" s="141"/>
      <c r="F6" s="471">
        <f>SUM(F5:G5)</f>
        <v>1016808120</v>
      </c>
      <c r="G6" s="472"/>
      <c r="H6" s="471" t="e">
        <f>SUM(H5:I5)</f>
        <v>#REF!</v>
      </c>
      <c r="I6" s="472"/>
      <c r="J6" s="141"/>
      <c r="K6" s="141"/>
      <c r="L6" s="262"/>
      <c r="M6" s="223">
        <f>+M5*100/G5</f>
        <v>83.955915885204291</v>
      </c>
      <c r="N6" s="141">
        <f>+N5*100/G5</f>
        <v>15.949913111554343</v>
      </c>
      <c r="O6" s="141"/>
      <c r="P6" s="308"/>
      <c r="Q6" s="309"/>
      <c r="R6" s="308"/>
      <c r="S6" s="309"/>
      <c r="T6" s="309"/>
      <c r="U6" s="309"/>
      <c r="V6" s="329"/>
      <c r="W6" s="330"/>
    </row>
    <row r="7" spans="1:27" s="416" customFormat="1" ht="1.95" customHeight="1">
      <c r="A7" s="406"/>
      <c r="B7" s="407"/>
      <c r="C7" s="406"/>
      <c r="D7" s="408"/>
      <c r="E7" s="409"/>
      <c r="F7" s="409"/>
      <c r="G7" s="409"/>
      <c r="H7" s="409"/>
      <c r="I7" s="409"/>
      <c r="J7" s="409"/>
      <c r="K7" s="409"/>
      <c r="L7" s="410"/>
      <c r="M7" s="411"/>
      <c r="N7" s="409"/>
      <c r="O7" s="409"/>
      <c r="P7" s="412"/>
      <c r="Q7" s="413"/>
      <c r="R7" s="412"/>
      <c r="S7" s="413"/>
      <c r="T7" s="413"/>
      <c r="U7" s="413"/>
      <c r="V7" s="414"/>
      <c r="W7" s="415"/>
    </row>
    <row r="8" spans="1:27" s="8" customFormat="1" ht="27" customHeight="1">
      <c r="A8" s="368"/>
      <c r="B8" s="369" t="s">
        <v>307</v>
      </c>
      <c r="C8" s="264"/>
      <c r="D8" s="129"/>
      <c r="E8" s="130"/>
      <c r="F8" s="130">
        <f t="shared" ref="F8:K8" si="0">+F10+F100+F106+F109</f>
        <v>345641800</v>
      </c>
      <c r="G8" s="130">
        <f t="shared" si="0"/>
        <v>594407800</v>
      </c>
      <c r="H8" s="130">
        <f t="shared" si="0"/>
        <v>0</v>
      </c>
      <c r="I8" s="130">
        <f t="shared" si="0"/>
        <v>594407800</v>
      </c>
      <c r="J8" s="130">
        <f t="shared" si="0"/>
        <v>552953430</v>
      </c>
      <c r="K8" s="130">
        <f t="shared" si="0"/>
        <v>0</v>
      </c>
      <c r="L8" s="261" t="s">
        <v>147</v>
      </c>
      <c r="M8" s="222">
        <f>+M10+M100+M106+M109</f>
        <v>498963315</v>
      </c>
      <c r="N8" s="130">
        <f>+N10+N100+N106+N109</f>
        <v>95444485</v>
      </c>
      <c r="O8" s="370">
        <f>+O10+O100+O106+O109</f>
        <v>53990115</v>
      </c>
      <c r="P8" s="310"/>
      <c r="Q8" s="311"/>
      <c r="R8" s="310"/>
      <c r="S8" s="311"/>
      <c r="T8" s="311"/>
      <c r="U8" s="311"/>
      <c r="V8" s="99"/>
      <c r="W8" s="25"/>
      <c r="X8" s="258" t="s">
        <v>196</v>
      </c>
      <c r="Y8" s="258" t="s">
        <v>200</v>
      </c>
      <c r="AA8" s="257"/>
    </row>
    <row r="9" spans="1:27" s="140" customFormat="1" ht="21" customHeight="1">
      <c r="A9" s="371"/>
      <c r="B9" s="372" t="s">
        <v>153</v>
      </c>
      <c r="C9" s="373"/>
      <c r="D9" s="374"/>
      <c r="E9" s="375"/>
      <c r="F9" s="375">
        <f>SUM(F8:G8)</f>
        <v>940049600</v>
      </c>
      <c r="G9" s="375"/>
      <c r="H9" s="375">
        <f>+H8*100/G8</f>
        <v>0</v>
      </c>
      <c r="I9" s="375">
        <f>+I8*100/G8</f>
        <v>100</v>
      </c>
      <c r="J9" s="375"/>
      <c r="K9" s="375">
        <f>+K8*100/I8</f>
        <v>0</v>
      </c>
      <c r="L9" s="376"/>
      <c r="M9" s="377">
        <f>+M8*100/I8</f>
        <v>83.942928575297969</v>
      </c>
      <c r="N9" s="378">
        <f>+N8*100/I8</f>
        <v>16.057071424702031</v>
      </c>
      <c r="O9" s="379"/>
      <c r="P9" s="312"/>
      <c r="Q9" s="313"/>
      <c r="R9" s="312"/>
      <c r="S9" s="313"/>
      <c r="T9" s="313"/>
      <c r="U9" s="313"/>
      <c r="V9" s="314"/>
      <c r="W9" s="315"/>
      <c r="X9" s="254">
        <f>+M49+M50+M51+M62+M63</f>
        <v>3358000</v>
      </c>
      <c r="Y9" s="254">
        <f>+M8+M120-X9</f>
        <v>531557715</v>
      </c>
      <c r="AA9" s="254"/>
    </row>
    <row r="10" spans="1:27" s="29" customFormat="1">
      <c r="A10" s="203"/>
      <c r="B10" s="174" t="s">
        <v>306</v>
      </c>
      <c r="C10" s="175"/>
      <c r="D10" s="176"/>
      <c r="E10" s="177"/>
      <c r="F10" s="177"/>
      <c r="G10" s="177">
        <f>SUM(G11:G98)</f>
        <v>467953800</v>
      </c>
      <c r="H10" s="177">
        <f>SUM(H11:H98)</f>
        <v>0</v>
      </c>
      <c r="I10" s="177">
        <f>SUM(I11:I98)</f>
        <v>467953800</v>
      </c>
      <c r="J10" s="177">
        <f>SUM(J11:J98)</f>
        <v>433103930</v>
      </c>
      <c r="K10" s="177">
        <f>SUM(K11:K98)</f>
        <v>0</v>
      </c>
      <c r="L10" s="263" t="s">
        <v>147</v>
      </c>
      <c r="M10" s="177">
        <f>SUM(M11:M98)</f>
        <v>395103315</v>
      </c>
      <c r="N10" s="480">
        <f>SUM(N11:N98)</f>
        <v>72850485</v>
      </c>
      <c r="O10" s="177">
        <f>SUM(O11:O98)</f>
        <v>38000615</v>
      </c>
      <c r="P10" s="316"/>
      <c r="Q10" s="348"/>
      <c r="R10" s="316"/>
      <c r="S10" s="317"/>
      <c r="T10" s="317"/>
      <c r="U10" s="317"/>
      <c r="V10" s="318"/>
      <c r="W10" s="319"/>
      <c r="Y10" s="257">
        <f>SUM(X9:Y9)</f>
        <v>534915715</v>
      </c>
      <c r="AA10" s="257"/>
    </row>
    <row r="11" spans="1:27">
      <c r="A11" s="3">
        <v>1</v>
      </c>
      <c r="B11" s="6" t="s">
        <v>6</v>
      </c>
      <c r="C11" s="5" t="s">
        <v>44</v>
      </c>
      <c r="D11" s="12">
        <v>360</v>
      </c>
      <c r="E11" s="23">
        <v>130000</v>
      </c>
      <c r="F11" s="23"/>
      <c r="G11" s="23">
        <f>+D11*E11</f>
        <v>46800000</v>
      </c>
      <c r="H11" s="30"/>
      <c r="I11" s="30">
        <v>46800000</v>
      </c>
      <c r="J11" s="30">
        <v>42237000</v>
      </c>
      <c r="K11" s="30"/>
      <c r="L11" s="207"/>
      <c r="M11" s="162">
        <v>33199913</v>
      </c>
      <c r="N11" s="14">
        <f>+I11-M11</f>
        <v>13600087</v>
      </c>
      <c r="O11" s="14">
        <f t="shared" ref="O11:O18" si="1">+J11-M11</f>
        <v>9037087</v>
      </c>
      <c r="P11" s="284" t="s">
        <v>262</v>
      </c>
      <c r="Q11" s="343">
        <v>44286</v>
      </c>
      <c r="R11" s="284">
        <v>120</v>
      </c>
      <c r="S11" s="268">
        <f t="shared" ref="S11" si="2">+Q11+R11</f>
        <v>44406</v>
      </c>
      <c r="T11" s="268"/>
      <c r="U11" s="268"/>
      <c r="V11" s="99">
        <v>8010000343</v>
      </c>
      <c r="W11" s="134"/>
      <c r="X11" s="2" t="s">
        <v>201</v>
      </c>
      <c r="Y11" s="161">
        <f>+M8</f>
        <v>498963315</v>
      </c>
    </row>
    <row r="12" spans="1:27">
      <c r="A12" s="3">
        <v>2</v>
      </c>
      <c r="B12" s="6" t="s">
        <v>155</v>
      </c>
      <c r="C12" s="5" t="s">
        <v>45</v>
      </c>
      <c r="D12" s="10">
        <v>28</v>
      </c>
      <c r="E12" s="25">
        <v>200000</v>
      </c>
      <c r="F12" s="25"/>
      <c r="G12" s="23">
        <f>+D12*E12</f>
        <v>5600000</v>
      </c>
      <c r="H12" s="30"/>
      <c r="I12" s="30">
        <v>5600000</v>
      </c>
      <c r="J12" s="30">
        <v>5054000</v>
      </c>
      <c r="K12" s="30"/>
      <c r="L12" s="207"/>
      <c r="M12" s="162">
        <v>3400087</v>
      </c>
      <c r="N12" s="14">
        <f t="shared" ref="N12:N24" si="3">+I12-M12</f>
        <v>2199913</v>
      </c>
      <c r="O12" s="14">
        <f>+J12-M12</f>
        <v>1653913</v>
      </c>
      <c r="P12" s="284"/>
      <c r="Q12" s="343"/>
      <c r="R12" s="284"/>
      <c r="S12" s="268"/>
      <c r="T12" s="268"/>
      <c r="U12" s="268"/>
      <c r="V12" s="99"/>
      <c r="W12" s="134" t="s">
        <v>65</v>
      </c>
      <c r="X12" s="2" t="s">
        <v>203</v>
      </c>
    </row>
    <row r="13" spans="1:27">
      <c r="A13" s="3">
        <v>3</v>
      </c>
      <c r="B13" s="6" t="s">
        <v>244</v>
      </c>
      <c r="C13" s="5" t="s">
        <v>45</v>
      </c>
      <c r="D13" s="10">
        <v>23</v>
      </c>
      <c r="E13" s="23">
        <v>500000</v>
      </c>
      <c r="F13" s="23"/>
      <c r="G13" s="23">
        <f t="shared" ref="G13:G68" si="4">+D13*E13</f>
        <v>11500000</v>
      </c>
      <c r="H13" s="30"/>
      <c r="I13" s="30">
        <v>11500000</v>
      </c>
      <c r="J13" s="30">
        <v>10378000</v>
      </c>
      <c r="K13" s="30"/>
      <c r="L13" s="207"/>
      <c r="M13" s="162">
        <v>10350000</v>
      </c>
      <c r="N13" s="14">
        <f t="shared" si="3"/>
        <v>1150000</v>
      </c>
      <c r="O13" s="14">
        <f t="shared" si="1"/>
        <v>28000</v>
      </c>
      <c r="P13" s="284"/>
      <c r="Q13" s="343"/>
      <c r="R13" s="284"/>
      <c r="S13" s="268"/>
      <c r="T13" s="268"/>
      <c r="U13" s="268"/>
      <c r="V13" s="99">
        <v>8010000345</v>
      </c>
      <c r="W13" s="134" t="s">
        <v>184</v>
      </c>
      <c r="X13" s="2" t="s">
        <v>202</v>
      </c>
      <c r="Y13" s="161">
        <f>+M120</f>
        <v>35952400</v>
      </c>
    </row>
    <row r="14" spans="1:27">
      <c r="A14" s="3">
        <v>4</v>
      </c>
      <c r="B14" s="15" t="s">
        <v>8</v>
      </c>
      <c r="C14" s="5" t="s">
        <v>47</v>
      </c>
      <c r="D14" s="12">
        <v>43</v>
      </c>
      <c r="E14" s="24">
        <v>200000</v>
      </c>
      <c r="F14" s="24"/>
      <c r="G14" s="23">
        <f t="shared" ref="G14:G18" si="5">+D14*E14</f>
        <v>8600000</v>
      </c>
      <c r="H14" s="30"/>
      <c r="I14" s="30">
        <v>8600000</v>
      </c>
      <c r="J14" s="30">
        <v>7760000</v>
      </c>
      <c r="K14" s="30"/>
      <c r="L14" s="207"/>
      <c r="M14" s="162">
        <v>7740000</v>
      </c>
      <c r="N14" s="14">
        <f t="shared" si="3"/>
        <v>860000</v>
      </c>
      <c r="O14" s="14">
        <f t="shared" si="1"/>
        <v>20000</v>
      </c>
      <c r="P14" s="284"/>
      <c r="Q14" s="343"/>
      <c r="R14" s="284"/>
      <c r="S14" s="268"/>
      <c r="T14" s="268"/>
      <c r="U14" s="268"/>
      <c r="V14" s="99">
        <v>8010000345</v>
      </c>
      <c r="W14" s="134">
        <v>81600000</v>
      </c>
    </row>
    <row r="15" spans="1:27">
      <c r="A15" s="3">
        <v>5</v>
      </c>
      <c r="B15" s="6" t="s">
        <v>156</v>
      </c>
      <c r="C15" s="5" t="s">
        <v>47</v>
      </c>
      <c r="D15" s="10">
        <v>10</v>
      </c>
      <c r="E15" s="23">
        <v>200000</v>
      </c>
      <c r="F15" s="23"/>
      <c r="G15" s="23">
        <f t="shared" si="5"/>
        <v>2000000</v>
      </c>
      <c r="H15" s="30"/>
      <c r="I15" s="30">
        <v>2000000</v>
      </c>
      <c r="J15" s="30">
        <v>1805000</v>
      </c>
      <c r="K15" s="30"/>
      <c r="L15" s="207"/>
      <c r="M15" s="162">
        <v>1800000</v>
      </c>
      <c r="N15" s="14">
        <f t="shared" si="3"/>
        <v>200000</v>
      </c>
      <c r="O15" s="14">
        <f t="shared" si="1"/>
        <v>5000</v>
      </c>
      <c r="P15" s="284" t="s">
        <v>263</v>
      </c>
      <c r="Q15" s="343">
        <v>44285</v>
      </c>
      <c r="R15" s="284">
        <v>120</v>
      </c>
      <c r="S15" s="268">
        <f t="shared" ref="S15" si="6">+Q15+R15</f>
        <v>44405</v>
      </c>
      <c r="T15" s="268"/>
      <c r="U15" s="268"/>
      <c r="V15" s="99">
        <v>8010000345</v>
      </c>
      <c r="W15" s="1"/>
      <c r="Y15" s="257">
        <f>SUM(X19:Y19)</f>
        <v>101623085</v>
      </c>
    </row>
    <row r="16" spans="1:27">
      <c r="A16" s="3">
        <v>6</v>
      </c>
      <c r="B16" s="6" t="s">
        <v>15</v>
      </c>
      <c r="C16" s="5" t="s">
        <v>45</v>
      </c>
      <c r="D16" s="10">
        <v>4</v>
      </c>
      <c r="E16" s="23">
        <v>350000</v>
      </c>
      <c r="F16" s="23"/>
      <c r="G16" s="23">
        <f t="shared" si="5"/>
        <v>1400000</v>
      </c>
      <c r="H16" s="30"/>
      <c r="I16" s="30">
        <v>1400000</v>
      </c>
      <c r="J16" s="30">
        <v>1263000</v>
      </c>
      <c r="K16" s="30"/>
      <c r="L16" s="207"/>
      <c r="M16" s="162">
        <v>1240000</v>
      </c>
      <c r="N16" s="14">
        <f t="shared" si="3"/>
        <v>160000</v>
      </c>
      <c r="O16" s="14">
        <f t="shared" si="1"/>
        <v>23000</v>
      </c>
      <c r="P16" s="284"/>
      <c r="Q16" s="343"/>
      <c r="R16" s="284"/>
      <c r="S16" s="268"/>
      <c r="T16" s="268"/>
      <c r="U16" s="268"/>
      <c r="V16" s="99">
        <v>8010000345</v>
      </c>
      <c r="W16" s="134"/>
      <c r="X16" s="2" t="s">
        <v>201</v>
      </c>
      <c r="Y16" s="161">
        <f>+N8</f>
        <v>95444485</v>
      </c>
    </row>
    <row r="17" spans="1:25">
      <c r="A17" s="3">
        <v>7</v>
      </c>
      <c r="B17" s="6" t="s">
        <v>16</v>
      </c>
      <c r="C17" s="5" t="s">
        <v>45</v>
      </c>
      <c r="D17" s="10">
        <v>4</v>
      </c>
      <c r="E17" s="23">
        <v>350000</v>
      </c>
      <c r="F17" s="23"/>
      <c r="G17" s="23">
        <f t="shared" si="5"/>
        <v>1400000</v>
      </c>
      <c r="H17" s="30"/>
      <c r="I17" s="30">
        <v>1400000</v>
      </c>
      <c r="J17" s="30">
        <v>1263000</v>
      </c>
      <c r="K17" s="30"/>
      <c r="L17" s="207"/>
      <c r="M17" s="162">
        <v>1240000</v>
      </c>
      <c r="N17" s="14">
        <f t="shared" si="3"/>
        <v>160000</v>
      </c>
      <c r="O17" s="14">
        <f t="shared" si="1"/>
        <v>23000</v>
      </c>
      <c r="P17" s="342"/>
      <c r="Q17" s="73"/>
      <c r="R17" s="342"/>
      <c r="S17" s="268"/>
      <c r="T17" s="268"/>
      <c r="U17" s="268"/>
      <c r="V17" s="99">
        <v>8010000345</v>
      </c>
      <c r="W17" s="134"/>
      <c r="X17" s="2" t="s">
        <v>202</v>
      </c>
      <c r="Y17" s="161">
        <f>+N120</f>
        <v>6178600</v>
      </c>
    </row>
    <row r="18" spans="1:25">
      <c r="A18" s="3">
        <v>8</v>
      </c>
      <c r="B18" s="15" t="s">
        <v>23</v>
      </c>
      <c r="C18" s="5" t="s">
        <v>45</v>
      </c>
      <c r="D18" s="10">
        <v>4</v>
      </c>
      <c r="E18" s="24">
        <v>200000</v>
      </c>
      <c r="F18" s="24"/>
      <c r="G18" s="23">
        <f t="shared" si="5"/>
        <v>800000</v>
      </c>
      <c r="H18" s="30"/>
      <c r="I18" s="30">
        <v>800000</v>
      </c>
      <c r="J18" s="30">
        <v>722000</v>
      </c>
      <c r="K18" s="30"/>
      <c r="L18" s="207"/>
      <c r="M18" s="162">
        <v>720000</v>
      </c>
      <c r="N18" s="14">
        <f t="shared" si="3"/>
        <v>80000</v>
      </c>
      <c r="O18" s="14">
        <f t="shared" si="1"/>
        <v>2000</v>
      </c>
      <c r="P18" s="284"/>
      <c r="Q18" s="343"/>
      <c r="R18" s="284"/>
      <c r="S18" s="268"/>
      <c r="T18" s="268"/>
      <c r="U18" s="268"/>
      <c r="V18" s="99">
        <v>8010000345</v>
      </c>
      <c r="W18" s="134"/>
    </row>
    <row r="19" spans="1:25">
      <c r="A19" s="3">
        <v>9</v>
      </c>
      <c r="B19" s="15" t="s">
        <v>10</v>
      </c>
      <c r="C19" s="5" t="s">
        <v>45</v>
      </c>
      <c r="D19" s="12">
        <v>10</v>
      </c>
      <c r="E19" s="24">
        <v>350000</v>
      </c>
      <c r="F19" s="24"/>
      <c r="G19" s="23">
        <f>+D19*E19</f>
        <v>3500000</v>
      </c>
      <c r="H19" s="30"/>
      <c r="I19" s="30">
        <v>3500000</v>
      </c>
      <c r="J19" s="30">
        <v>3158000</v>
      </c>
      <c r="K19" s="30"/>
      <c r="M19" s="162">
        <v>2330000</v>
      </c>
      <c r="N19" s="14">
        <f t="shared" si="3"/>
        <v>1170000</v>
      </c>
      <c r="O19" s="14">
        <f t="shared" ref="O19:O24" si="7">+J19-M19</f>
        <v>828000</v>
      </c>
      <c r="P19" s="284" t="s">
        <v>266</v>
      </c>
      <c r="Q19" s="343">
        <v>44286</v>
      </c>
      <c r="R19" s="284">
        <v>120</v>
      </c>
      <c r="S19" s="268">
        <f t="shared" ref="S19" si="8">+Q19+R19</f>
        <v>44406</v>
      </c>
      <c r="T19" s="268"/>
      <c r="U19" s="268"/>
      <c r="V19" s="99">
        <v>8010000344</v>
      </c>
      <c r="W19" s="1"/>
      <c r="X19" s="161">
        <f>+N49+N50+N51+N62+N63</f>
        <v>3094000</v>
      </c>
      <c r="Y19" s="161">
        <f>+N8+N120-X19</f>
        <v>98529085</v>
      </c>
    </row>
    <row r="20" spans="1:25">
      <c r="A20" s="3">
        <v>10</v>
      </c>
      <c r="B20" s="15" t="s">
        <v>9</v>
      </c>
      <c r="C20" s="5" t="s">
        <v>44</v>
      </c>
      <c r="D20" s="12">
        <v>25</v>
      </c>
      <c r="E20" s="24">
        <v>300000</v>
      </c>
      <c r="F20" s="24"/>
      <c r="G20" s="23">
        <f t="shared" si="4"/>
        <v>7500000</v>
      </c>
      <c r="H20" s="131"/>
      <c r="I20" s="30">
        <v>7500000</v>
      </c>
      <c r="J20" s="30">
        <v>6769000</v>
      </c>
      <c r="K20" s="30"/>
      <c r="L20" s="207"/>
      <c r="M20" s="162">
        <v>6400000</v>
      </c>
      <c r="N20" s="14">
        <f t="shared" si="3"/>
        <v>1100000</v>
      </c>
      <c r="O20" s="14">
        <f t="shared" si="7"/>
        <v>369000</v>
      </c>
      <c r="P20" s="284" t="s">
        <v>206</v>
      </c>
      <c r="Q20" s="343">
        <v>44224</v>
      </c>
      <c r="R20" s="284">
        <v>120</v>
      </c>
      <c r="S20" s="268">
        <f>+Q20+R20</f>
        <v>44344</v>
      </c>
      <c r="T20" s="268"/>
      <c r="U20" s="268"/>
      <c r="V20" s="64">
        <v>8010000265</v>
      </c>
      <c r="W20" s="134"/>
    </row>
    <row r="21" spans="1:25">
      <c r="A21" s="3">
        <v>11</v>
      </c>
      <c r="B21" s="15" t="s">
        <v>245</v>
      </c>
      <c r="C21" s="5" t="s">
        <v>46</v>
      </c>
      <c r="D21" s="12">
        <v>5</v>
      </c>
      <c r="E21" s="24">
        <v>900000</v>
      </c>
      <c r="F21" s="24"/>
      <c r="G21" s="23">
        <f>+D21*E21</f>
        <v>4500000</v>
      </c>
      <c r="H21" s="131"/>
      <c r="I21" s="30">
        <v>4500000</v>
      </c>
      <c r="J21" s="30">
        <v>4061000</v>
      </c>
      <c r="K21" s="30"/>
      <c r="L21" s="207"/>
      <c r="M21" s="162">
        <v>3900000</v>
      </c>
      <c r="N21" s="14">
        <f t="shared" si="3"/>
        <v>600000</v>
      </c>
      <c r="O21" s="14">
        <f t="shared" si="7"/>
        <v>161000</v>
      </c>
      <c r="P21" s="284" t="s">
        <v>207</v>
      </c>
      <c r="Q21" s="343">
        <v>44229</v>
      </c>
      <c r="R21" s="284" t="s">
        <v>208</v>
      </c>
      <c r="S21" s="268">
        <f t="shared" ref="S21:S24" si="9">+Q21+R21</f>
        <v>44349</v>
      </c>
      <c r="T21" s="268"/>
      <c r="U21" s="268"/>
      <c r="V21" s="64">
        <v>8010000261</v>
      </c>
      <c r="W21" s="134" t="s">
        <v>141</v>
      </c>
    </row>
    <row r="22" spans="1:25">
      <c r="A22" s="3">
        <v>12</v>
      </c>
      <c r="B22" s="6" t="s">
        <v>107</v>
      </c>
      <c r="C22" s="5" t="s">
        <v>46</v>
      </c>
      <c r="D22" s="12">
        <v>4</v>
      </c>
      <c r="E22" s="24">
        <v>850000</v>
      </c>
      <c r="F22" s="24"/>
      <c r="G22" s="23">
        <f>+D22*E22</f>
        <v>3400000</v>
      </c>
      <c r="H22" s="131"/>
      <c r="I22" s="30">
        <v>3400000</v>
      </c>
      <c r="J22" s="30">
        <v>3069000</v>
      </c>
      <c r="K22" s="30"/>
      <c r="L22" s="207"/>
      <c r="M22" s="162">
        <v>2860000</v>
      </c>
      <c r="N22" s="14">
        <f>+I22-M22</f>
        <v>540000</v>
      </c>
      <c r="O22" s="14">
        <f t="shared" si="7"/>
        <v>209000</v>
      </c>
      <c r="P22" s="284" t="s">
        <v>209</v>
      </c>
      <c r="Q22" s="343">
        <v>44229</v>
      </c>
      <c r="R22" s="284" t="s">
        <v>208</v>
      </c>
      <c r="S22" s="268">
        <f t="shared" si="9"/>
        <v>44349</v>
      </c>
      <c r="T22" s="268"/>
      <c r="U22" s="268"/>
      <c r="V22" s="64">
        <v>8010000262</v>
      </c>
      <c r="W22" s="132" t="s">
        <v>185</v>
      </c>
    </row>
    <row r="23" spans="1:25">
      <c r="A23" s="3">
        <v>13</v>
      </c>
      <c r="B23" s="15" t="s">
        <v>157</v>
      </c>
      <c r="C23" s="5" t="s">
        <v>46</v>
      </c>
      <c r="D23" s="12">
        <v>87</v>
      </c>
      <c r="E23" s="24">
        <v>64000</v>
      </c>
      <c r="F23" s="24"/>
      <c r="G23" s="23">
        <f>+D23*E23</f>
        <v>5568000</v>
      </c>
      <c r="H23" s="131"/>
      <c r="I23" s="30">
        <v>5568000</v>
      </c>
      <c r="J23" s="30">
        <v>5025000</v>
      </c>
      <c r="K23" s="30"/>
      <c r="L23" s="207"/>
      <c r="M23" s="162">
        <v>4980315</v>
      </c>
      <c r="N23" s="14">
        <f t="shared" si="3"/>
        <v>587685</v>
      </c>
      <c r="O23" s="14">
        <f t="shared" si="7"/>
        <v>44685</v>
      </c>
      <c r="P23" s="300" t="s">
        <v>254</v>
      </c>
      <c r="Q23" s="349">
        <v>44225</v>
      </c>
      <c r="R23" s="300" t="s">
        <v>208</v>
      </c>
      <c r="S23" s="268">
        <f t="shared" si="9"/>
        <v>44345</v>
      </c>
      <c r="T23" s="268"/>
      <c r="U23" s="268"/>
      <c r="V23" s="64">
        <v>8010000263</v>
      </c>
      <c r="W23" s="134">
        <v>22719000</v>
      </c>
      <c r="X23" s="161"/>
      <c r="Y23" s="161"/>
    </row>
    <row r="24" spans="1:25">
      <c r="A24" s="3">
        <v>14</v>
      </c>
      <c r="B24" s="6" t="s">
        <v>246</v>
      </c>
      <c r="C24" s="5" t="s">
        <v>44</v>
      </c>
      <c r="D24" s="10">
        <v>1</v>
      </c>
      <c r="E24" s="23">
        <v>1751000</v>
      </c>
      <c r="F24" s="23"/>
      <c r="G24" s="23">
        <f>+D24*E24</f>
        <v>1751000</v>
      </c>
      <c r="H24" s="131"/>
      <c r="I24" s="30">
        <v>1751000</v>
      </c>
      <c r="J24" s="30">
        <v>1580000</v>
      </c>
      <c r="K24" s="30"/>
      <c r="L24" s="207"/>
      <c r="M24" s="162">
        <v>1560000</v>
      </c>
      <c r="N24" s="14">
        <f t="shared" si="3"/>
        <v>191000</v>
      </c>
      <c r="O24" s="14">
        <f t="shared" si="7"/>
        <v>20000</v>
      </c>
      <c r="P24" s="284" t="s">
        <v>211</v>
      </c>
      <c r="Q24" s="343">
        <v>44231</v>
      </c>
      <c r="R24" s="284" t="s">
        <v>208</v>
      </c>
      <c r="S24" s="268">
        <f t="shared" si="9"/>
        <v>44351</v>
      </c>
      <c r="T24" s="268">
        <v>44279</v>
      </c>
      <c r="U24" s="268">
        <v>44279</v>
      </c>
      <c r="V24" s="64">
        <v>8010000264</v>
      </c>
      <c r="W24" s="240"/>
    </row>
    <row r="25" spans="1:25">
      <c r="A25" s="3">
        <v>15</v>
      </c>
      <c r="B25" s="6" t="s">
        <v>158</v>
      </c>
      <c r="C25" s="5" t="s">
        <v>44</v>
      </c>
      <c r="D25" s="10">
        <v>10</v>
      </c>
      <c r="E25" s="23">
        <v>650000</v>
      </c>
      <c r="F25" s="23"/>
      <c r="G25" s="30">
        <f t="shared" si="4"/>
        <v>6500000</v>
      </c>
      <c r="H25" s="30"/>
      <c r="I25" s="30">
        <v>6500000</v>
      </c>
      <c r="J25" s="30">
        <v>6175000</v>
      </c>
      <c r="K25" s="30"/>
      <c r="L25" s="207"/>
      <c r="M25" s="162"/>
      <c r="N25" s="14"/>
      <c r="O25" s="14"/>
      <c r="P25" s="284"/>
      <c r="Q25" s="343"/>
      <c r="R25" s="284"/>
      <c r="S25" s="268"/>
      <c r="T25" s="268"/>
      <c r="U25" s="268"/>
      <c r="V25" s="64"/>
      <c r="W25" s="134"/>
    </row>
    <row r="26" spans="1:25">
      <c r="A26" s="3">
        <v>16</v>
      </c>
      <c r="B26" s="6" t="s">
        <v>7</v>
      </c>
      <c r="C26" s="5" t="s">
        <v>46</v>
      </c>
      <c r="D26" s="12">
        <v>23</v>
      </c>
      <c r="E26" s="24">
        <v>450000</v>
      </c>
      <c r="F26" s="24"/>
      <c r="G26" s="30">
        <f t="shared" ref="G26:G37" si="10">+D26*E26</f>
        <v>10350000</v>
      </c>
      <c r="H26" s="30"/>
      <c r="I26" s="30">
        <v>10350000</v>
      </c>
      <c r="J26" s="30">
        <v>9832000</v>
      </c>
      <c r="K26" s="30"/>
      <c r="L26" s="207"/>
      <c r="M26" s="162"/>
      <c r="N26" s="14"/>
      <c r="O26" s="14"/>
      <c r="P26" s="284"/>
      <c r="Q26" s="343"/>
      <c r="R26" s="284"/>
      <c r="S26" s="268"/>
      <c r="T26" s="268"/>
      <c r="U26" s="268"/>
      <c r="V26" s="64"/>
      <c r="W26" s="134"/>
    </row>
    <row r="27" spans="1:25">
      <c r="A27" s="3">
        <v>17</v>
      </c>
      <c r="B27" s="6" t="s">
        <v>159</v>
      </c>
      <c r="C27" s="5" t="s">
        <v>44</v>
      </c>
      <c r="D27" s="10">
        <v>6</v>
      </c>
      <c r="E27" s="23">
        <v>650000</v>
      </c>
      <c r="F27" s="23"/>
      <c r="G27" s="30">
        <f t="shared" si="10"/>
        <v>3900000</v>
      </c>
      <c r="H27" s="30"/>
      <c r="I27" s="30">
        <v>3900000</v>
      </c>
      <c r="J27" s="30">
        <v>3705000</v>
      </c>
      <c r="K27" s="30"/>
      <c r="L27" s="207"/>
      <c r="M27" s="162"/>
      <c r="N27" s="14"/>
      <c r="O27" s="14"/>
      <c r="P27" s="284"/>
      <c r="Q27" s="343"/>
      <c r="R27" s="284"/>
      <c r="S27" s="268"/>
      <c r="T27" s="268"/>
      <c r="U27" s="268"/>
      <c r="V27" s="64"/>
      <c r="W27" s="134"/>
    </row>
    <row r="28" spans="1:25">
      <c r="A28" s="3">
        <v>18</v>
      </c>
      <c r="B28" s="15" t="s">
        <v>160</v>
      </c>
      <c r="C28" s="5" t="s">
        <v>46</v>
      </c>
      <c r="D28" s="12">
        <v>8</v>
      </c>
      <c r="E28" s="24">
        <v>450000</v>
      </c>
      <c r="F28" s="24"/>
      <c r="G28" s="30">
        <f t="shared" si="10"/>
        <v>3600000</v>
      </c>
      <c r="H28" s="30"/>
      <c r="I28" s="30">
        <v>3600000</v>
      </c>
      <c r="J28" s="30">
        <v>3420000</v>
      </c>
      <c r="K28" s="30"/>
      <c r="L28" s="207"/>
      <c r="M28" s="162"/>
      <c r="N28" s="14"/>
      <c r="O28" s="14"/>
      <c r="P28" s="284"/>
      <c r="Q28" s="343"/>
      <c r="R28" s="284"/>
      <c r="S28" s="268"/>
      <c r="T28" s="268"/>
      <c r="U28" s="268"/>
      <c r="V28" s="64"/>
      <c r="W28" s="134"/>
    </row>
    <row r="29" spans="1:25">
      <c r="A29" s="3">
        <v>19</v>
      </c>
      <c r="B29" s="16" t="s">
        <v>11</v>
      </c>
      <c r="C29" s="5" t="s">
        <v>46</v>
      </c>
      <c r="D29" s="10">
        <v>36</v>
      </c>
      <c r="E29" s="23">
        <v>90000</v>
      </c>
      <c r="F29" s="23"/>
      <c r="G29" s="30">
        <f t="shared" si="10"/>
        <v>3240000</v>
      </c>
      <c r="H29" s="30"/>
      <c r="I29" s="30">
        <v>3240000</v>
      </c>
      <c r="J29" s="30">
        <v>3078000</v>
      </c>
      <c r="K29" s="30"/>
      <c r="L29" s="207"/>
      <c r="M29" s="162"/>
      <c r="N29" s="14"/>
      <c r="O29" s="14"/>
      <c r="P29" s="284"/>
      <c r="Q29" s="343"/>
      <c r="R29" s="284"/>
      <c r="S29" s="268"/>
      <c r="T29" s="268"/>
      <c r="U29" s="268"/>
      <c r="V29" s="64"/>
      <c r="W29" s="134"/>
    </row>
    <row r="30" spans="1:25">
      <c r="A30" s="3">
        <v>20</v>
      </c>
      <c r="B30" s="15" t="s">
        <v>13</v>
      </c>
      <c r="C30" s="5" t="s">
        <v>46</v>
      </c>
      <c r="D30" s="12">
        <v>10</v>
      </c>
      <c r="E30" s="24">
        <v>250000</v>
      </c>
      <c r="F30" s="24"/>
      <c r="G30" s="30">
        <f t="shared" si="10"/>
        <v>2500000</v>
      </c>
      <c r="H30" s="30"/>
      <c r="I30" s="30">
        <v>2500000</v>
      </c>
      <c r="J30" s="30">
        <v>2375000</v>
      </c>
      <c r="K30" s="30"/>
      <c r="L30" s="209"/>
      <c r="M30" s="162"/>
      <c r="N30" s="14"/>
      <c r="O30" s="14"/>
      <c r="P30" s="284"/>
      <c r="Q30" s="343"/>
      <c r="R30" s="284"/>
      <c r="S30" s="268"/>
      <c r="T30" s="268"/>
      <c r="U30" s="268"/>
      <c r="V30" s="64"/>
      <c r="W30" s="134"/>
    </row>
    <row r="31" spans="1:25" ht="24" customHeight="1">
      <c r="A31" s="3">
        <v>21</v>
      </c>
      <c r="B31" s="15" t="s">
        <v>26</v>
      </c>
      <c r="C31" s="5" t="s">
        <v>46</v>
      </c>
      <c r="D31" s="10">
        <v>2</v>
      </c>
      <c r="E31" s="26">
        <v>365000</v>
      </c>
      <c r="F31" s="26"/>
      <c r="G31" s="30">
        <f t="shared" si="10"/>
        <v>730000</v>
      </c>
      <c r="H31" s="30"/>
      <c r="I31" s="30">
        <v>730000</v>
      </c>
      <c r="J31" s="30">
        <v>693000</v>
      </c>
      <c r="K31" s="30"/>
      <c r="L31" s="207"/>
      <c r="M31" s="162"/>
      <c r="N31" s="14"/>
      <c r="O31" s="14"/>
      <c r="P31" s="284"/>
      <c r="Q31" s="343"/>
      <c r="R31" s="284"/>
      <c r="S31" s="268"/>
      <c r="T31" s="268"/>
      <c r="U31" s="268"/>
      <c r="V31" s="64"/>
      <c r="W31" s="134"/>
    </row>
    <row r="32" spans="1:25">
      <c r="A32" s="3">
        <v>22</v>
      </c>
      <c r="B32" s="6" t="s">
        <v>27</v>
      </c>
      <c r="C32" s="5" t="s">
        <v>46</v>
      </c>
      <c r="D32" s="12">
        <v>13</v>
      </c>
      <c r="E32" s="24">
        <v>55000</v>
      </c>
      <c r="F32" s="24"/>
      <c r="G32" s="30">
        <f t="shared" si="10"/>
        <v>715000</v>
      </c>
      <c r="H32" s="30"/>
      <c r="I32" s="30">
        <v>715000</v>
      </c>
      <c r="J32" s="30">
        <v>679000</v>
      </c>
      <c r="K32" s="30"/>
      <c r="L32" s="207"/>
      <c r="M32" s="162">
        <v>63000000</v>
      </c>
      <c r="N32" s="14">
        <f>68065000-63000000</f>
        <v>5065000</v>
      </c>
      <c r="O32" s="14">
        <f>SUM(J25:J39)-M32</f>
        <v>1660000</v>
      </c>
      <c r="P32" s="284" t="s">
        <v>212</v>
      </c>
      <c r="Q32" s="343">
        <v>44214</v>
      </c>
      <c r="R32" s="284" t="s">
        <v>208</v>
      </c>
      <c r="S32" s="268">
        <f t="shared" ref="S32" si="11">+Q32+R32</f>
        <v>44334</v>
      </c>
      <c r="T32" s="268"/>
      <c r="U32" s="268"/>
      <c r="V32" s="64">
        <v>8010000252</v>
      </c>
      <c r="W32" s="134" t="s">
        <v>75</v>
      </c>
    </row>
    <row r="33" spans="1:23">
      <c r="A33" s="3">
        <v>23</v>
      </c>
      <c r="B33" s="6" t="s">
        <v>161</v>
      </c>
      <c r="C33" s="5" t="s">
        <v>46</v>
      </c>
      <c r="D33" s="10">
        <v>4</v>
      </c>
      <c r="E33" s="25">
        <v>150000</v>
      </c>
      <c r="F33" s="25"/>
      <c r="G33" s="30">
        <f t="shared" si="10"/>
        <v>600000</v>
      </c>
      <c r="H33" s="30"/>
      <c r="I33" s="30">
        <v>600000</v>
      </c>
      <c r="J33" s="30">
        <v>570000</v>
      </c>
      <c r="K33" s="30"/>
      <c r="L33" s="209"/>
      <c r="M33" s="162"/>
      <c r="N33" s="14"/>
      <c r="O33" s="14"/>
      <c r="P33" s="284"/>
      <c r="Q33" s="343"/>
      <c r="R33" s="284"/>
      <c r="S33" s="268"/>
      <c r="T33" s="268"/>
      <c r="U33" s="268"/>
      <c r="V33" s="64"/>
      <c r="W33" s="134" t="s">
        <v>186</v>
      </c>
    </row>
    <row r="34" spans="1:23">
      <c r="A34" s="3">
        <v>24</v>
      </c>
      <c r="B34" s="6" t="s">
        <v>29</v>
      </c>
      <c r="C34" s="5" t="s">
        <v>46</v>
      </c>
      <c r="D34" s="10">
        <v>2</v>
      </c>
      <c r="E34" s="23">
        <v>300000</v>
      </c>
      <c r="F34" s="23"/>
      <c r="G34" s="30">
        <f t="shared" si="10"/>
        <v>600000</v>
      </c>
      <c r="H34" s="30"/>
      <c r="I34" s="30">
        <v>600000</v>
      </c>
      <c r="J34" s="30">
        <v>570000</v>
      </c>
      <c r="K34" s="30"/>
      <c r="L34" s="207"/>
      <c r="M34" s="162"/>
      <c r="N34" s="14"/>
      <c r="O34" s="14"/>
      <c r="P34" s="284"/>
      <c r="Q34" s="343"/>
      <c r="R34" s="284"/>
      <c r="S34" s="268"/>
      <c r="T34" s="268"/>
      <c r="U34" s="268"/>
      <c r="V34" s="64"/>
      <c r="W34" s="134">
        <v>68065000</v>
      </c>
    </row>
    <row r="35" spans="1:23">
      <c r="A35" s="3">
        <v>25</v>
      </c>
      <c r="B35" s="6" t="s">
        <v>162</v>
      </c>
      <c r="C35" s="5" t="s">
        <v>44</v>
      </c>
      <c r="D35" s="10">
        <v>2</v>
      </c>
      <c r="E35" s="23">
        <v>10000000</v>
      </c>
      <c r="F35" s="23"/>
      <c r="G35" s="30">
        <f t="shared" si="10"/>
        <v>20000000</v>
      </c>
      <c r="H35" s="30"/>
      <c r="I35" s="30">
        <v>20000000</v>
      </c>
      <c r="J35" s="30">
        <v>19000000</v>
      </c>
      <c r="K35" s="30"/>
      <c r="L35" s="207"/>
      <c r="M35" s="162"/>
      <c r="N35" s="14"/>
      <c r="O35" s="14"/>
      <c r="P35" s="284"/>
      <c r="Q35" s="343"/>
      <c r="R35" s="284"/>
      <c r="S35" s="268"/>
      <c r="T35" s="268"/>
      <c r="U35" s="268"/>
      <c r="V35" s="64"/>
      <c r="W35" s="134"/>
    </row>
    <row r="36" spans="1:23" ht="24" customHeight="1">
      <c r="A36" s="3">
        <v>26</v>
      </c>
      <c r="B36" s="15" t="s">
        <v>293</v>
      </c>
      <c r="C36" s="5" t="s">
        <v>46</v>
      </c>
      <c r="D36" s="10">
        <v>1</v>
      </c>
      <c r="E36" s="26">
        <v>4500000</v>
      </c>
      <c r="F36" s="26"/>
      <c r="G36" s="30">
        <f t="shared" si="10"/>
        <v>4500000</v>
      </c>
      <c r="H36" s="30"/>
      <c r="I36" s="30">
        <v>4500000</v>
      </c>
      <c r="J36" s="30">
        <v>4275000</v>
      </c>
      <c r="K36" s="30"/>
      <c r="L36" s="207"/>
      <c r="M36" s="162"/>
      <c r="N36" s="14"/>
      <c r="O36" s="14"/>
      <c r="P36" s="284"/>
      <c r="Q36" s="343"/>
      <c r="R36" s="284"/>
      <c r="S36" s="268"/>
      <c r="T36" s="268"/>
      <c r="U36" s="268"/>
      <c r="V36" s="64"/>
      <c r="W36" s="134"/>
    </row>
    <row r="37" spans="1:23">
      <c r="A37" s="3">
        <v>27</v>
      </c>
      <c r="B37" s="6" t="s">
        <v>163</v>
      </c>
      <c r="C37" s="5" t="s">
        <v>44</v>
      </c>
      <c r="D37" s="10">
        <v>1</v>
      </c>
      <c r="E37" s="23">
        <v>1000000</v>
      </c>
      <c r="F37" s="23"/>
      <c r="G37" s="30">
        <f t="shared" si="10"/>
        <v>1000000</v>
      </c>
      <c r="H37" s="30"/>
      <c r="I37" s="30">
        <v>1000000</v>
      </c>
      <c r="J37" s="30">
        <v>950000</v>
      </c>
      <c r="K37" s="30"/>
      <c r="L37" s="207"/>
      <c r="M37" s="162"/>
      <c r="N37" s="14"/>
      <c r="O37" s="14"/>
      <c r="P37" s="284"/>
      <c r="Q37" s="343"/>
      <c r="R37" s="284"/>
      <c r="S37" s="268"/>
      <c r="T37" s="268"/>
      <c r="U37" s="268"/>
      <c r="V37" s="64"/>
      <c r="W37" s="134"/>
    </row>
    <row r="38" spans="1:23">
      <c r="A38" s="3">
        <v>28</v>
      </c>
      <c r="B38" s="15" t="s">
        <v>164</v>
      </c>
      <c r="C38" s="5" t="s">
        <v>46</v>
      </c>
      <c r="D38" s="12">
        <v>11</v>
      </c>
      <c r="E38" s="24">
        <v>480000</v>
      </c>
      <c r="F38" s="24"/>
      <c r="G38" s="30">
        <f t="shared" si="4"/>
        <v>5280000</v>
      </c>
      <c r="H38" s="30"/>
      <c r="I38" s="30">
        <v>5280000</v>
      </c>
      <c r="J38" s="30">
        <v>5016000</v>
      </c>
      <c r="K38" s="30"/>
      <c r="L38" s="207"/>
      <c r="M38" s="162"/>
      <c r="N38" s="14"/>
      <c r="O38" s="14"/>
      <c r="P38" s="284"/>
      <c r="Q38" s="343"/>
      <c r="R38" s="284"/>
      <c r="S38" s="268"/>
      <c r="T38" s="268"/>
      <c r="U38" s="268"/>
      <c r="V38" s="64"/>
      <c r="W38" s="134"/>
    </row>
    <row r="39" spans="1:23">
      <c r="A39" s="3">
        <v>29</v>
      </c>
      <c r="B39" s="6" t="s">
        <v>247</v>
      </c>
      <c r="C39" s="5" t="s">
        <v>44</v>
      </c>
      <c r="D39" s="10">
        <v>7</v>
      </c>
      <c r="E39" s="23">
        <v>650000</v>
      </c>
      <c r="F39" s="23"/>
      <c r="G39" s="30">
        <f t="shared" si="4"/>
        <v>4550000</v>
      </c>
      <c r="H39" s="30"/>
      <c r="I39" s="30">
        <v>4550000</v>
      </c>
      <c r="J39" s="30">
        <v>4322000</v>
      </c>
      <c r="K39" s="30"/>
      <c r="L39" s="207"/>
      <c r="M39" s="162"/>
      <c r="N39" s="14"/>
      <c r="O39" s="14"/>
      <c r="P39" s="284"/>
      <c r="Q39" s="343"/>
      <c r="R39" s="284"/>
      <c r="S39" s="268"/>
      <c r="T39" s="268"/>
      <c r="U39" s="268"/>
      <c r="V39" s="64"/>
      <c r="W39" s="134"/>
    </row>
    <row r="40" spans="1:23">
      <c r="A40" s="3">
        <v>30</v>
      </c>
      <c r="B40" s="158" t="s">
        <v>248</v>
      </c>
      <c r="C40" s="150" t="s">
        <v>46</v>
      </c>
      <c r="D40" s="151">
        <v>6</v>
      </c>
      <c r="E40" s="152">
        <v>700000</v>
      </c>
      <c r="F40" s="152"/>
      <c r="G40" s="23">
        <f t="shared" si="4"/>
        <v>4200000</v>
      </c>
      <c r="H40" s="23"/>
      <c r="I40" s="23">
        <v>4200000</v>
      </c>
      <c r="J40" s="23">
        <v>3990000</v>
      </c>
      <c r="K40" s="23"/>
      <c r="L40" s="340"/>
      <c r="M40" s="259">
        <v>2856000</v>
      </c>
      <c r="N40" s="14">
        <f t="shared" ref="N40:N64" si="12">+I40-M40</f>
        <v>1344000</v>
      </c>
      <c r="O40" s="397">
        <f>+J40-M40</f>
        <v>1134000</v>
      </c>
      <c r="P40" s="300" t="s">
        <v>213</v>
      </c>
      <c r="Q40" s="349">
        <v>44221</v>
      </c>
      <c r="R40" s="300" t="s">
        <v>208</v>
      </c>
      <c r="S40" s="268">
        <f t="shared" ref="S40" si="13">+Q40+R40</f>
        <v>44341</v>
      </c>
      <c r="T40" s="282">
        <v>44285</v>
      </c>
      <c r="U40" s="282">
        <v>44285</v>
      </c>
      <c r="V40" s="99">
        <v>8010000256</v>
      </c>
      <c r="W40" s="25"/>
    </row>
    <row r="41" spans="1:23">
      <c r="A41" s="3">
        <v>31</v>
      </c>
      <c r="B41" s="158" t="s">
        <v>12</v>
      </c>
      <c r="C41" s="150" t="s">
        <v>46</v>
      </c>
      <c r="D41" s="154">
        <v>10</v>
      </c>
      <c r="E41" s="153">
        <v>300000</v>
      </c>
      <c r="F41" s="153"/>
      <c r="G41" s="23">
        <f t="shared" ref="G41:G48" si="14">+D41*E41</f>
        <v>3000000</v>
      </c>
      <c r="H41" s="23"/>
      <c r="I41" s="23">
        <v>3000000</v>
      </c>
      <c r="J41" s="23">
        <v>2850000</v>
      </c>
      <c r="K41" s="23"/>
      <c r="L41" s="340"/>
      <c r="M41" s="259">
        <v>2500000</v>
      </c>
      <c r="N41" s="14">
        <f t="shared" si="12"/>
        <v>500000</v>
      </c>
      <c r="O41" s="397">
        <f>+J41-M41</f>
        <v>350000</v>
      </c>
      <c r="P41" s="300"/>
      <c r="Q41" s="349"/>
      <c r="R41" s="300"/>
      <c r="S41" s="282"/>
      <c r="T41" s="282"/>
      <c r="U41" s="282"/>
      <c r="V41" s="99">
        <v>8010000259</v>
      </c>
      <c r="W41" s="25"/>
    </row>
    <row r="42" spans="1:23">
      <c r="A42" s="3">
        <v>32</v>
      </c>
      <c r="B42" s="158" t="s">
        <v>18</v>
      </c>
      <c r="C42" s="150" t="s">
        <v>49</v>
      </c>
      <c r="D42" s="154">
        <v>2</v>
      </c>
      <c r="E42" s="153">
        <v>600000</v>
      </c>
      <c r="F42" s="153"/>
      <c r="G42" s="23">
        <f>+D42*E42</f>
        <v>1200000</v>
      </c>
      <c r="H42" s="23"/>
      <c r="I42" s="23">
        <v>1200000</v>
      </c>
      <c r="J42" s="23">
        <v>1140000</v>
      </c>
      <c r="K42" s="23"/>
      <c r="L42" s="340"/>
      <c r="M42" s="259">
        <v>890000</v>
      </c>
      <c r="N42" s="14">
        <f t="shared" si="12"/>
        <v>310000</v>
      </c>
      <c r="O42" s="397">
        <f t="shared" ref="O42:O43" si="15">+J42-M42</f>
        <v>250000</v>
      </c>
      <c r="P42" s="300" t="s">
        <v>214</v>
      </c>
      <c r="Q42" s="349">
        <v>44221</v>
      </c>
      <c r="R42" s="300" t="s">
        <v>208</v>
      </c>
      <c r="S42" s="268">
        <f t="shared" ref="S42" si="16">+Q42+R42</f>
        <v>44341</v>
      </c>
      <c r="T42" s="282"/>
      <c r="U42" s="282"/>
      <c r="V42" s="99">
        <v>8010000259</v>
      </c>
      <c r="W42" s="122" t="s">
        <v>65</v>
      </c>
    </row>
    <row r="43" spans="1:23" s="138" customFormat="1">
      <c r="A43" s="3">
        <v>33</v>
      </c>
      <c r="B43" s="159" t="s">
        <v>165</v>
      </c>
      <c r="C43" s="155" t="s">
        <v>49</v>
      </c>
      <c r="D43" s="156">
        <v>19</v>
      </c>
      <c r="E43" s="157">
        <v>600000</v>
      </c>
      <c r="F43" s="157"/>
      <c r="G43" s="398">
        <f>+D43*E43</f>
        <v>11400000</v>
      </c>
      <c r="H43" s="398"/>
      <c r="I43" s="398">
        <v>11400000</v>
      </c>
      <c r="J43" s="398">
        <v>10830000</v>
      </c>
      <c r="K43" s="398"/>
      <c r="L43" s="399"/>
      <c r="M43" s="400">
        <v>7980000</v>
      </c>
      <c r="N43" s="14">
        <f t="shared" si="12"/>
        <v>3420000</v>
      </c>
      <c r="O43" s="397">
        <f t="shared" si="15"/>
        <v>2850000</v>
      </c>
      <c r="P43" s="300"/>
      <c r="Q43" s="401"/>
      <c r="R43" s="402"/>
      <c r="S43" s="403"/>
      <c r="T43" s="403"/>
      <c r="U43" s="403"/>
      <c r="V43" s="404">
        <v>8010000259</v>
      </c>
      <c r="W43" s="241">
        <f>SUM(I40:I48)</f>
        <v>38560000</v>
      </c>
    </row>
    <row r="44" spans="1:23">
      <c r="A44" s="3">
        <v>34</v>
      </c>
      <c r="B44" s="158" t="s">
        <v>167</v>
      </c>
      <c r="C44" s="150" t="s">
        <v>46</v>
      </c>
      <c r="D44" s="154">
        <v>5</v>
      </c>
      <c r="E44" s="153">
        <v>300000</v>
      </c>
      <c r="F44" s="153"/>
      <c r="G44" s="23">
        <f t="shared" si="14"/>
        <v>1500000</v>
      </c>
      <c r="H44" s="23"/>
      <c r="I44" s="23">
        <v>1500000</v>
      </c>
      <c r="J44" s="23">
        <v>1187000</v>
      </c>
      <c r="K44" s="23"/>
      <c r="L44" s="340"/>
      <c r="M44" s="259">
        <v>787000</v>
      </c>
      <c r="N44" s="14">
        <f t="shared" si="12"/>
        <v>713000</v>
      </c>
      <c r="O44" s="397">
        <f>+J44-M44</f>
        <v>400000</v>
      </c>
      <c r="P44" s="300" t="s">
        <v>213</v>
      </c>
      <c r="Q44" s="349">
        <v>44221</v>
      </c>
      <c r="R44" s="300" t="s">
        <v>208</v>
      </c>
      <c r="S44" s="268">
        <f t="shared" ref="S44:S46" si="17">+Q44+R44</f>
        <v>44341</v>
      </c>
      <c r="T44" s="282">
        <v>44285</v>
      </c>
      <c r="U44" s="282">
        <v>44285</v>
      </c>
      <c r="V44" s="99">
        <v>8010000256</v>
      </c>
      <c r="W44" s="242" t="s">
        <v>187</v>
      </c>
    </row>
    <row r="45" spans="1:23">
      <c r="A45" s="3">
        <v>35</v>
      </c>
      <c r="B45" s="158" t="s">
        <v>30</v>
      </c>
      <c r="C45" s="150" t="s">
        <v>46</v>
      </c>
      <c r="D45" s="154">
        <v>8</v>
      </c>
      <c r="E45" s="153">
        <v>70000</v>
      </c>
      <c r="F45" s="153"/>
      <c r="G45" s="23">
        <f t="shared" si="14"/>
        <v>560000</v>
      </c>
      <c r="H45" s="23"/>
      <c r="I45" s="23">
        <v>560000</v>
      </c>
      <c r="J45" s="23">
        <v>494000</v>
      </c>
      <c r="K45" s="23"/>
      <c r="L45" s="405"/>
      <c r="M45" s="259">
        <v>448000</v>
      </c>
      <c r="N45" s="14">
        <f t="shared" si="12"/>
        <v>112000</v>
      </c>
      <c r="O45" s="397">
        <f t="shared" ref="O45:O48" si="18">+J45-M45</f>
        <v>46000</v>
      </c>
      <c r="P45" s="300" t="s">
        <v>215</v>
      </c>
      <c r="Q45" s="349">
        <v>44224</v>
      </c>
      <c r="R45" s="300" t="s">
        <v>208</v>
      </c>
      <c r="S45" s="268">
        <f t="shared" si="17"/>
        <v>44344</v>
      </c>
      <c r="T45" s="282"/>
      <c r="U45" s="282"/>
      <c r="V45" s="99">
        <v>8010000257</v>
      </c>
      <c r="W45" s="127"/>
    </row>
    <row r="46" spans="1:23">
      <c r="A46" s="3">
        <v>36</v>
      </c>
      <c r="B46" s="158" t="s">
        <v>32</v>
      </c>
      <c r="C46" s="150" t="s">
        <v>46</v>
      </c>
      <c r="D46" s="154">
        <v>13</v>
      </c>
      <c r="E46" s="153">
        <v>900000</v>
      </c>
      <c r="F46" s="153"/>
      <c r="G46" s="23">
        <f t="shared" si="14"/>
        <v>11700000</v>
      </c>
      <c r="H46" s="23"/>
      <c r="I46" s="23">
        <v>11700000</v>
      </c>
      <c r="J46" s="23">
        <v>11115000</v>
      </c>
      <c r="K46" s="23"/>
      <c r="L46" s="340"/>
      <c r="M46" s="259">
        <v>6851000</v>
      </c>
      <c r="N46" s="14">
        <f t="shared" si="12"/>
        <v>4849000</v>
      </c>
      <c r="O46" s="397">
        <f t="shared" si="18"/>
        <v>4264000</v>
      </c>
      <c r="P46" s="300" t="s">
        <v>213</v>
      </c>
      <c r="Q46" s="349">
        <v>44221</v>
      </c>
      <c r="R46" s="300" t="s">
        <v>208</v>
      </c>
      <c r="S46" s="268">
        <f t="shared" si="17"/>
        <v>44341</v>
      </c>
      <c r="T46" s="282"/>
      <c r="U46" s="282"/>
      <c r="V46" s="99">
        <v>8010000256</v>
      </c>
      <c r="W46" s="25"/>
    </row>
    <row r="47" spans="1:23">
      <c r="A47" s="3">
        <v>37</v>
      </c>
      <c r="B47" s="158" t="s">
        <v>204</v>
      </c>
      <c r="C47" s="150" t="s">
        <v>46</v>
      </c>
      <c r="D47" s="154">
        <v>2</v>
      </c>
      <c r="E47" s="153">
        <v>1500000</v>
      </c>
      <c r="F47" s="153"/>
      <c r="G47" s="23">
        <f t="shared" si="14"/>
        <v>3000000</v>
      </c>
      <c r="H47" s="23"/>
      <c r="I47" s="23">
        <v>3000000</v>
      </c>
      <c r="J47" s="23">
        <v>2850000</v>
      </c>
      <c r="K47" s="23"/>
      <c r="L47" s="340"/>
      <c r="M47" s="259">
        <v>2790000</v>
      </c>
      <c r="N47" s="14">
        <f t="shared" si="12"/>
        <v>210000</v>
      </c>
      <c r="O47" s="397">
        <f t="shared" si="18"/>
        <v>60000</v>
      </c>
      <c r="P47" s="300" t="s">
        <v>267</v>
      </c>
      <c r="Q47" s="349">
        <v>44273</v>
      </c>
      <c r="R47" s="300" t="s">
        <v>230</v>
      </c>
      <c r="S47" s="282">
        <f>+Q47+R47</f>
        <v>44363</v>
      </c>
      <c r="T47" s="282"/>
      <c r="U47" s="282"/>
      <c r="V47" s="99">
        <v>8010000347</v>
      </c>
      <c r="W47" s="25"/>
    </row>
    <row r="48" spans="1:23">
      <c r="A48" s="3">
        <v>38</v>
      </c>
      <c r="B48" s="158" t="s">
        <v>166</v>
      </c>
      <c r="C48" s="150" t="s">
        <v>46</v>
      </c>
      <c r="D48" s="154">
        <v>2</v>
      </c>
      <c r="E48" s="153">
        <v>1000000</v>
      </c>
      <c r="F48" s="153"/>
      <c r="G48" s="23">
        <f t="shared" si="14"/>
        <v>2000000</v>
      </c>
      <c r="H48" s="23"/>
      <c r="I48" s="23">
        <v>2000000</v>
      </c>
      <c r="J48" s="23">
        <v>1900000</v>
      </c>
      <c r="K48" s="23"/>
      <c r="L48" s="340"/>
      <c r="M48" s="259">
        <v>1600000</v>
      </c>
      <c r="N48" s="14">
        <f t="shared" si="12"/>
        <v>400000</v>
      </c>
      <c r="O48" s="397">
        <f t="shared" si="18"/>
        <v>300000</v>
      </c>
      <c r="P48" s="300"/>
      <c r="Q48" s="349"/>
      <c r="R48" s="300"/>
      <c r="S48" s="282"/>
      <c r="T48" s="282"/>
      <c r="U48" s="282"/>
      <c r="V48" s="99">
        <v>8010000347</v>
      </c>
      <c r="W48" s="25"/>
    </row>
    <row r="49" spans="1:23" ht="24" customHeight="1">
      <c r="A49" s="3">
        <v>40</v>
      </c>
      <c r="B49" s="15" t="s">
        <v>53</v>
      </c>
      <c r="C49" s="5" t="s">
        <v>45</v>
      </c>
      <c r="D49" s="10">
        <v>10</v>
      </c>
      <c r="E49" s="26">
        <v>249000</v>
      </c>
      <c r="F49" s="26"/>
      <c r="G49" s="30">
        <f t="shared" si="4"/>
        <v>2490000</v>
      </c>
      <c r="H49" s="30"/>
      <c r="I49" s="30">
        <v>2490000</v>
      </c>
      <c r="J49" s="30">
        <v>1615000</v>
      </c>
      <c r="K49" s="30"/>
      <c r="L49" s="207"/>
      <c r="M49" s="259">
        <v>950000</v>
      </c>
      <c r="N49" s="14">
        <f t="shared" si="12"/>
        <v>1540000</v>
      </c>
      <c r="O49" s="14">
        <f t="shared" ref="O49:O55" si="19">+J49-M49</f>
        <v>665000</v>
      </c>
      <c r="P49" s="284"/>
      <c r="Q49" s="343"/>
      <c r="R49" s="284"/>
      <c r="S49" s="268"/>
      <c r="T49" s="268"/>
      <c r="U49" s="268"/>
      <c r="V49" s="99"/>
      <c r="W49" s="134"/>
    </row>
    <row r="50" spans="1:23" ht="24" customHeight="1">
      <c r="A50" s="3">
        <v>41</v>
      </c>
      <c r="B50" s="15" t="s">
        <v>14</v>
      </c>
      <c r="C50" s="5" t="s">
        <v>45</v>
      </c>
      <c r="D50" s="10">
        <v>8</v>
      </c>
      <c r="E50" s="26">
        <v>189000</v>
      </c>
      <c r="F50" s="26"/>
      <c r="G50" s="30">
        <f t="shared" ref="G50:G59" si="20">+D50*E50</f>
        <v>1512000</v>
      </c>
      <c r="H50" s="30"/>
      <c r="I50" s="30">
        <v>1512000</v>
      </c>
      <c r="J50" s="30">
        <v>912000</v>
      </c>
      <c r="K50" s="30"/>
      <c r="L50" s="207"/>
      <c r="M50" s="259">
        <v>561000</v>
      </c>
      <c r="N50" s="14">
        <f t="shared" si="12"/>
        <v>951000</v>
      </c>
      <c r="O50" s="14">
        <f t="shared" si="19"/>
        <v>351000</v>
      </c>
      <c r="P50" s="284" t="s">
        <v>268</v>
      </c>
      <c r="Q50" s="343">
        <v>44243</v>
      </c>
      <c r="R50" s="284" t="s">
        <v>208</v>
      </c>
      <c r="S50" s="282">
        <f>+Q50+R50</f>
        <v>44363</v>
      </c>
      <c r="T50" s="268"/>
      <c r="U50" s="268"/>
      <c r="V50" s="99">
        <v>8010000269</v>
      </c>
      <c r="W50" s="134"/>
    </row>
    <row r="51" spans="1:23" ht="24" customHeight="1">
      <c r="A51" s="3">
        <v>46</v>
      </c>
      <c r="B51" s="15" t="s">
        <v>25</v>
      </c>
      <c r="C51" s="5" t="s">
        <v>46</v>
      </c>
      <c r="D51" s="10">
        <v>2</v>
      </c>
      <c r="E51" s="26">
        <v>375000</v>
      </c>
      <c r="F51" s="26"/>
      <c r="G51" s="30">
        <f>+D51*E51</f>
        <v>750000</v>
      </c>
      <c r="H51" s="30"/>
      <c r="I51" s="30">
        <v>750000</v>
      </c>
      <c r="J51" s="30">
        <v>665000</v>
      </c>
      <c r="K51" s="30"/>
      <c r="L51" s="207"/>
      <c r="M51" s="259">
        <v>359000</v>
      </c>
      <c r="N51" s="14">
        <f t="shared" si="12"/>
        <v>391000</v>
      </c>
      <c r="O51" s="14">
        <f t="shared" si="19"/>
        <v>306000</v>
      </c>
      <c r="P51" s="284"/>
      <c r="Q51" s="343"/>
      <c r="R51" s="284"/>
      <c r="S51" s="268"/>
      <c r="T51" s="268"/>
      <c r="U51" s="268"/>
      <c r="V51" s="99"/>
      <c r="W51" s="134"/>
    </row>
    <row r="52" spans="1:23" ht="24" customHeight="1">
      <c r="A52" s="3">
        <v>42</v>
      </c>
      <c r="B52" s="15" t="s">
        <v>19</v>
      </c>
      <c r="C52" s="5" t="s">
        <v>46</v>
      </c>
      <c r="D52" s="10">
        <v>2</v>
      </c>
      <c r="E52" s="26">
        <v>539000</v>
      </c>
      <c r="F52" s="26"/>
      <c r="G52" s="23">
        <f t="shared" si="20"/>
        <v>1078000</v>
      </c>
      <c r="H52" s="23"/>
      <c r="I52" s="23">
        <v>1078000</v>
      </c>
      <c r="J52" s="23">
        <v>760000</v>
      </c>
      <c r="K52" s="23"/>
      <c r="L52" s="340"/>
      <c r="M52" s="133">
        <v>725000</v>
      </c>
      <c r="N52" s="14">
        <f t="shared" si="12"/>
        <v>353000</v>
      </c>
      <c r="O52" s="14">
        <f t="shared" si="19"/>
        <v>35000</v>
      </c>
      <c r="P52" s="284" t="s">
        <v>269</v>
      </c>
      <c r="Q52" s="343">
        <v>44278</v>
      </c>
      <c r="R52" s="284" t="s">
        <v>208</v>
      </c>
      <c r="S52" s="282">
        <f t="shared" ref="S52:S60" si="21">+Q52+R52</f>
        <v>44398</v>
      </c>
      <c r="T52" s="268"/>
      <c r="U52" s="268"/>
      <c r="V52" s="99">
        <v>8010000331</v>
      </c>
      <c r="W52" s="240" t="s">
        <v>75</v>
      </c>
    </row>
    <row r="53" spans="1:23" ht="24" customHeight="1">
      <c r="A53" s="3">
        <v>43</v>
      </c>
      <c r="B53" s="15" t="s">
        <v>20</v>
      </c>
      <c r="C53" s="5" t="s">
        <v>46</v>
      </c>
      <c r="D53" s="10">
        <v>2</v>
      </c>
      <c r="E53" s="26">
        <v>530000</v>
      </c>
      <c r="F53" s="26"/>
      <c r="G53" s="23">
        <f t="shared" si="20"/>
        <v>1060000</v>
      </c>
      <c r="H53" s="23"/>
      <c r="I53" s="23">
        <v>1060000</v>
      </c>
      <c r="J53" s="23">
        <v>713000</v>
      </c>
      <c r="K53" s="23"/>
      <c r="L53" s="340"/>
      <c r="M53" s="133">
        <v>665000</v>
      </c>
      <c r="N53" s="14">
        <f t="shared" si="12"/>
        <v>395000</v>
      </c>
      <c r="O53" s="14">
        <f t="shared" si="19"/>
        <v>48000</v>
      </c>
      <c r="P53" s="284" t="s">
        <v>270</v>
      </c>
      <c r="Q53" s="343">
        <v>44281</v>
      </c>
      <c r="R53" s="284" t="s">
        <v>208</v>
      </c>
      <c r="S53" s="282">
        <f t="shared" si="21"/>
        <v>44401</v>
      </c>
      <c r="T53" s="268"/>
      <c r="U53" s="268"/>
      <c r="V53" s="99">
        <v>8010000332</v>
      </c>
      <c r="W53" s="243" t="s">
        <v>188</v>
      </c>
    </row>
    <row r="54" spans="1:23" ht="24" customHeight="1">
      <c r="A54" s="3">
        <v>44</v>
      </c>
      <c r="B54" s="15" t="s">
        <v>22</v>
      </c>
      <c r="C54" s="5" t="s">
        <v>46</v>
      </c>
      <c r="D54" s="10">
        <v>1</v>
      </c>
      <c r="E54" s="26">
        <v>950000</v>
      </c>
      <c r="F54" s="26"/>
      <c r="G54" s="23">
        <f t="shared" si="20"/>
        <v>950000</v>
      </c>
      <c r="H54" s="23"/>
      <c r="I54" s="23">
        <v>950000</v>
      </c>
      <c r="J54" s="23">
        <v>903000</v>
      </c>
      <c r="K54" s="23"/>
      <c r="L54" s="340"/>
      <c r="M54" s="259">
        <v>855000</v>
      </c>
      <c r="N54" s="14">
        <f t="shared" si="12"/>
        <v>95000</v>
      </c>
      <c r="O54" s="14">
        <f t="shared" si="19"/>
        <v>48000</v>
      </c>
      <c r="P54" s="284"/>
      <c r="Q54" s="343"/>
      <c r="R54" s="284"/>
      <c r="S54" s="268"/>
      <c r="T54" s="268"/>
      <c r="U54" s="268"/>
      <c r="V54" s="345"/>
      <c r="W54" s="244">
        <f>SUM(I49:I59)</f>
        <v>16588000</v>
      </c>
    </row>
    <row r="55" spans="1:23" ht="24" customHeight="1">
      <c r="A55" s="3">
        <v>45</v>
      </c>
      <c r="B55" s="15" t="s">
        <v>24</v>
      </c>
      <c r="C55" s="5" t="s">
        <v>46</v>
      </c>
      <c r="D55" s="10">
        <v>2</v>
      </c>
      <c r="E55" s="26">
        <v>399000</v>
      </c>
      <c r="F55" s="26"/>
      <c r="G55" s="23">
        <f t="shared" si="20"/>
        <v>798000</v>
      </c>
      <c r="H55" s="23"/>
      <c r="I55" s="23">
        <v>798000</v>
      </c>
      <c r="J55" s="23">
        <v>627000</v>
      </c>
      <c r="K55" s="23"/>
      <c r="L55" s="340"/>
      <c r="M55" s="133">
        <v>580000</v>
      </c>
      <c r="N55" s="14">
        <f t="shared" si="12"/>
        <v>218000</v>
      </c>
      <c r="O55" s="14">
        <f t="shared" si="19"/>
        <v>47000</v>
      </c>
      <c r="P55" s="284" t="s">
        <v>271</v>
      </c>
      <c r="Q55" s="343">
        <v>44294</v>
      </c>
      <c r="R55" s="284" t="s">
        <v>208</v>
      </c>
      <c r="S55" s="282">
        <f t="shared" si="21"/>
        <v>44414</v>
      </c>
      <c r="T55" s="268"/>
      <c r="U55" s="268"/>
      <c r="V55" s="99">
        <v>8010000335</v>
      </c>
      <c r="W55" s="240"/>
    </row>
    <row r="56" spans="1:23" ht="24" customHeight="1">
      <c r="A56" s="3">
        <v>46</v>
      </c>
      <c r="B56" s="15" t="s">
        <v>31</v>
      </c>
      <c r="C56" s="5" t="s">
        <v>46</v>
      </c>
      <c r="D56" s="10">
        <v>2</v>
      </c>
      <c r="E56" s="26">
        <v>275000</v>
      </c>
      <c r="F56" s="26"/>
      <c r="G56" s="23">
        <f t="shared" si="20"/>
        <v>550000</v>
      </c>
      <c r="H56" s="23"/>
      <c r="I56" s="23">
        <v>550000</v>
      </c>
      <c r="J56" s="23">
        <v>190000</v>
      </c>
      <c r="K56" s="23"/>
      <c r="L56" s="340"/>
      <c r="M56" s="133">
        <v>190000</v>
      </c>
      <c r="N56" s="14">
        <f t="shared" si="12"/>
        <v>360000</v>
      </c>
      <c r="O56" s="14">
        <f t="shared" ref="O56:O57" si="22">+J56-M56</f>
        <v>0</v>
      </c>
      <c r="P56" s="284" t="s">
        <v>272</v>
      </c>
      <c r="Q56" s="343">
        <v>44294</v>
      </c>
      <c r="R56" s="284" t="s">
        <v>208</v>
      </c>
      <c r="S56" s="282">
        <f t="shared" si="21"/>
        <v>44414</v>
      </c>
      <c r="T56" s="268"/>
      <c r="U56" s="268"/>
      <c r="V56" s="99">
        <v>8010000334</v>
      </c>
      <c r="W56" s="240"/>
    </row>
    <row r="57" spans="1:23" ht="24" customHeight="1">
      <c r="A57" s="3">
        <v>47</v>
      </c>
      <c r="B57" s="15" t="s">
        <v>42</v>
      </c>
      <c r="C57" s="5" t="s">
        <v>44</v>
      </c>
      <c r="D57" s="10">
        <v>1</v>
      </c>
      <c r="E57" s="26">
        <v>1200000</v>
      </c>
      <c r="F57" s="26"/>
      <c r="G57" s="30">
        <f t="shared" ref="G57" si="23">+D57*E57</f>
        <v>1200000</v>
      </c>
      <c r="H57" s="30"/>
      <c r="I57" s="30">
        <v>1200000</v>
      </c>
      <c r="J57" s="30">
        <v>1093000</v>
      </c>
      <c r="K57" s="30"/>
      <c r="L57" s="207"/>
      <c r="M57" s="162">
        <v>1090000</v>
      </c>
      <c r="N57" s="14">
        <f t="shared" si="12"/>
        <v>110000</v>
      </c>
      <c r="O57" s="14">
        <f t="shared" si="22"/>
        <v>3000</v>
      </c>
      <c r="P57" s="284" t="s">
        <v>273</v>
      </c>
      <c r="Q57" s="343">
        <v>44294</v>
      </c>
      <c r="R57" s="284" t="s">
        <v>208</v>
      </c>
      <c r="S57" s="282">
        <f t="shared" si="21"/>
        <v>44414</v>
      </c>
      <c r="T57" s="268"/>
      <c r="U57" s="268"/>
      <c r="V57" s="99">
        <v>8010000333</v>
      </c>
      <c r="W57" s="134"/>
    </row>
    <row r="58" spans="1:23" ht="24" customHeight="1">
      <c r="A58" s="3">
        <v>48</v>
      </c>
      <c r="B58" s="15" t="s">
        <v>108</v>
      </c>
      <c r="C58" s="5" t="s">
        <v>46</v>
      </c>
      <c r="D58" s="10">
        <v>10</v>
      </c>
      <c r="E58" s="26">
        <v>260000</v>
      </c>
      <c r="F58" s="26"/>
      <c r="G58" s="30">
        <f>+D58*E58</f>
        <v>2600000</v>
      </c>
      <c r="H58" s="30"/>
      <c r="I58" s="30">
        <v>2600000</v>
      </c>
      <c r="J58" s="30">
        <v>2375000</v>
      </c>
      <c r="K58" s="30"/>
      <c r="L58" s="207"/>
      <c r="M58" s="259">
        <v>800000</v>
      </c>
      <c r="N58" s="14">
        <f t="shared" si="12"/>
        <v>1800000</v>
      </c>
      <c r="O58" s="14">
        <f t="shared" ref="O58:O61" si="24">+J58-M58</f>
        <v>1575000</v>
      </c>
      <c r="P58" s="284" t="s">
        <v>274</v>
      </c>
      <c r="Q58" s="343">
        <v>44286</v>
      </c>
      <c r="R58" s="284" t="s">
        <v>208</v>
      </c>
      <c r="S58" s="282">
        <f t="shared" si="21"/>
        <v>44406</v>
      </c>
      <c r="T58" s="268"/>
      <c r="U58" s="268"/>
      <c r="V58" s="99">
        <v>8010000336</v>
      </c>
      <c r="W58" s="134"/>
    </row>
    <row r="59" spans="1:23" ht="24" customHeight="1">
      <c r="A59" s="3">
        <v>49</v>
      </c>
      <c r="B59" s="15" t="s">
        <v>38</v>
      </c>
      <c r="C59" s="5" t="s">
        <v>46</v>
      </c>
      <c r="D59" s="10">
        <v>1</v>
      </c>
      <c r="E59" s="26">
        <v>3600000</v>
      </c>
      <c r="F59" s="26"/>
      <c r="G59" s="30">
        <f t="shared" si="20"/>
        <v>3600000</v>
      </c>
      <c r="H59" s="30"/>
      <c r="I59" s="30">
        <v>3600000</v>
      </c>
      <c r="J59" s="30">
        <v>1045000</v>
      </c>
      <c r="K59" s="30"/>
      <c r="L59" s="207"/>
      <c r="M59" s="259">
        <v>1880000</v>
      </c>
      <c r="N59" s="14">
        <f t="shared" si="12"/>
        <v>1720000</v>
      </c>
      <c r="O59" s="14">
        <f t="shared" si="24"/>
        <v>-835000</v>
      </c>
      <c r="P59" s="284"/>
      <c r="Q59" s="343"/>
      <c r="R59" s="284"/>
      <c r="S59" s="268"/>
      <c r="T59" s="268"/>
      <c r="U59" s="268"/>
      <c r="V59" s="99"/>
      <c r="W59" s="134"/>
    </row>
    <row r="60" spans="1:23" ht="24" customHeight="1">
      <c r="A60" s="3">
        <v>50</v>
      </c>
      <c r="B60" s="6" t="s">
        <v>109</v>
      </c>
      <c r="C60" s="5" t="s">
        <v>44</v>
      </c>
      <c r="D60" s="10">
        <v>2</v>
      </c>
      <c r="E60" s="25">
        <v>850000</v>
      </c>
      <c r="F60" s="25"/>
      <c r="G60" s="23">
        <f t="shared" si="4"/>
        <v>1700000</v>
      </c>
      <c r="H60" s="30"/>
      <c r="I60" s="30">
        <v>1700000</v>
      </c>
      <c r="J60" s="30">
        <v>1700000</v>
      </c>
      <c r="K60" s="30"/>
      <c r="L60" s="207"/>
      <c r="M60" s="162">
        <v>1678000</v>
      </c>
      <c r="N60" s="14">
        <f t="shared" si="12"/>
        <v>22000</v>
      </c>
      <c r="O60" s="14">
        <f t="shared" si="24"/>
        <v>22000</v>
      </c>
      <c r="P60" s="284" t="s">
        <v>275</v>
      </c>
      <c r="Q60" s="343">
        <v>44279</v>
      </c>
      <c r="R60" s="284" t="s">
        <v>230</v>
      </c>
      <c r="S60" s="282">
        <f t="shared" si="21"/>
        <v>44369</v>
      </c>
      <c r="T60" s="268"/>
      <c r="U60" s="268"/>
      <c r="V60" s="99">
        <v>8010000315</v>
      </c>
      <c r="W60" s="134"/>
    </row>
    <row r="61" spans="1:23">
      <c r="A61" s="3">
        <v>51</v>
      </c>
      <c r="B61" s="15" t="s">
        <v>168</v>
      </c>
      <c r="C61" s="5" t="s">
        <v>44</v>
      </c>
      <c r="D61" s="10">
        <v>1</v>
      </c>
      <c r="E61" s="25">
        <v>900000</v>
      </c>
      <c r="F61" s="25"/>
      <c r="G61" s="23">
        <f>+D61*E61</f>
        <v>900000</v>
      </c>
      <c r="H61" s="30"/>
      <c r="I61" s="30">
        <v>900000</v>
      </c>
      <c r="J61" s="30">
        <v>900000</v>
      </c>
      <c r="K61" s="30"/>
      <c r="L61" s="207"/>
      <c r="M61" s="162">
        <v>839000</v>
      </c>
      <c r="N61" s="14">
        <f t="shared" si="12"/>
        <v>61000</v>
      </c>
      <c r="O61" s="14">
        <f t="shared" si="24"/>
        <v>61000</v>
      </c>
      <c r="P61" s="284" t="s">
        <v>276</v>
      </c>
      <c r="Q61" s="343">
        <v>44278</v>
      </c>
      <c r="R61" s="284" t="s">
        <v>208</v>
      </c>
      <c r="S61" s="268">
        <f t="shared" ref="S61:S64" si="25">+Q61+R61</f>
        <v>44398</v>
      </c>
      <c r="T61" s="268"/>
      <c r="U61" s="268"/>
      <c r="V61" s="99">
        <v>8010000316</v>
      </c>
      <c r="W61" s="134" t="s">
        <v>139</v>
      </c>
    </row>
    <row r="62" spans="1:23">
      <c r="A62" s="3">
        <v>52</v>
      </c>
      <c r="B62" s="15" t="s">
        <v>169</v>
      </c>
      <c r="C62" s="5" t="s">
        <v>44</v>
      </c>
      <c r="D62" s="12">
        <v>4</v>
      </c>
      <c r="E62" s="24">
        <v>150000</v>
      </c>
      <c r="F62" s="24"/>
      <c r="G62" s="23">
        <f>+D62*E62</f>
        <v>600000</v>
      </c>
      <c r="H62" s="30"/>
      <c r="I62" s="30">
        <v>600000</v>
      </c>
      <c r="J62" s="30">
        <v>532000</v>
      </c>
      <c r="K62" s="30"/>
      <c r="L62" s="207"/>
      <c r="M62" s="259">
        <v>512000</v>
      </c>
      <c r="N62" s="14">
        <f t="shared" si="12"/>
        <v>88000</v>
      </c>
      <c r="O62" s="14">
        <f>+J62-M62</f>
        <v>20000</v>
      </c>
      <c r="P62" s="284" t="s">
        <v>255</v>
      </c>
      <c r="Q62" s="343">
        <v>44214</v>
      </c>
      <c r="R62" s="284" t="s">
        <v>208</v>
      </c>
      <c r="S62" s="268">
        <f t="shared" si="25"/>
        <v>44334</v>
      </c>
      <c r="T62" s="268"/>
      <c r="U62" s="268"/>
      <c r="V62" s="99">
        <v>8010000284</v>
      </c>
      <c r="W62" s="243" t="s">
        <v>189</v>
      </c>
    </row>
    <row r="63" spans="1:23">
      <c r="A63" s="3">
        <v>53</v>
      </c>
      <c r="B63" s="6" t="s">
        <v>249</v>
      </c>
      <c r="C63" s="5" t="s">
        <v>44</v>
      </c>
      <c r="D63" s="10">
        <v>2</v>
      </c>
      <c r="E63" s="23">
        <v>550000</v>
      </c>
      <c r="F63" s="23"/>
      <c r="G63" s="23">
        <f>+D63*E63</f>
        <v>1100000</v>
      </c>
      <c r="H63" s="30"/>
      <c r="I63" s="30">
        <v>1100000</v>
      </c>
      <c r="J63" s="30">
        <v>993000</v>
      </c>
      <c r="K63" s="30"/>
      <c r="L63" s="207"/>
      <c r="M63" s="259">
        <v>976000</v>
      </c>
      <c r="N63" s="14">
        <f t="shared" si="12"/>
        <v>124000</v>
      </c>
      <c r="O63" s="14">
        <f>+J63-M63</f>
        <v>17000</v>
      </c>
      <c r="P63" s="284"/>
      <c r="Q63" s="343"/>
      <c r="R63" s="284"/>
      <c r="S63" s="268"/>
      <c r="T63" s="268"/>
      <c r="U63" s="268"/>
      <c r="V63" s="99"/>
      <c r="W63" s="245"/>
    </row>
    <row r="64" spans="1:23">
      <c r="A64" s="3">
        <v>54</v>
      </c>
      <c r="B64" s="20" t="s">
        <v>28</v>
      </c>
      <c r="C64" s="5" t="s">
        <v>51</v>
      </c>
      <c r="D64" s="10">
        <v>1</v>
      </c>
      <c r="E64" s="23">
        <v>700000</v>
      </c>
      <c r="F64" s="23"/>
      <c r="G64" s="30">
        <f t="shared" si="4"/>
        <v>700000</v>
      </c>
      <c r="H64" s="30"/>
      <c r="I64" s="30">
        <v>700000</v>
      </c>
      <c r="J64" s="30">
        <v>665000</v>
      </c>
      <c r="K64" s="30"/>
      <c r="L64" s="207"/>
      <c r="M64" s="162">
        <v>600000</v>
      </c>
      <c r="N64" s="14">
        <f t="shared" si="12"/>
        <v>100000</v>
      </c>
      <c r="O64" s="14">
        <f>+J64-M64</f>
        <v>65000</v>
      </c>
      <c r="P64" s="284" t="s">
        <v>216</v>
      </c>
      <c r="Q64" s="343">
        <v>44193</v>
      </c>
      <c r="R64" s="284" t="s">
        <v>208</v>
      </c>
      <c r="S64" s="268">
        <f t="shared" si="25"/>
        <v>44313</v>
      </c>
      <c r="T64" s="268"/>
      <c r="U64" s="268"/>
      <c r="V64" s="64">
        <v>8010000230</v>
      </c>
      <c r="W64" s="134" t="s">
        <v>190</v>
      </c>
    </row>
    <row r="65" spans="1:24" ht="24" customHeight="1">
      <c r="A65" s="3">
        <v>55</v>
      </c>
      <c r="B65" s="15" t="s">
        <v>33</v>
      </c>
      <c r="C65" s="18" t="s">
        <v>44</v>
      </c>
      <c r="D65" s="19">
        <v>30</v>
      </c>
      <c r="E65" s="28">
        <v>530000</v>
      </c>
      <c r="F65" s="28"/>
      <c r="G65" s="23">
        <f t="shared" si="4"/>
        <v>15900000</v>
      </c>
      <c r="H65" s="30"/>
      <c r="I65" s="30">
        <v>15900000</v>
      </c>
      <c r="J65" s="30"/>
      <c r="K65" s="30"/>
      <c r="L65" s="207"/>
      <c r="M65" s="162"/>
      <c r="N65" s="14"/>
      <c r="O65" s="14"/>
      <c r="P65" s="284"/>
      <c r="Q65" s="343"/>
      <c r="R65" s="284"/>
      <c r="S65" s="268"/>
      <c r="T65" s="268"/>
      <c r="U65" s="268"/>
      <c r="V65" s="64"/>
      <c r="W65" s="134" t="s">
        <v>139</v>
      </c>
    </row>
    <row r="66" spans="1:24" ht="27" customHeight="1">
      <c r="A66" s="3">
        <v>56</v>
      </c>
      <c r="B66" s="6" t="s">
        <v>35</v>
      </c>
      <c r="C66" s="18" t="s">
        <v>51</v>
      </c>
      <c r="D66" s="19">
        <v>1</v>
      </c>
      <c r="E66" s="28">
        <v>13900000</v>
      </c>
      <c r="F66" s="28"/>
      <c r="G66" s="23">
        <f>+D66*E66</f>
        <v>13900000</v>
      </c>
      <c r="H66" s="30"/>
      <c r="I66" s="30">
        <v>13900000</v>
      </c>
      <c r="J66" s="30">
        <v>42560000</v>
      </c>
      <c r="K66" s="30"/>
      <c r="L66" s="207"/>
      <c r="M66" s="162">
        <v>34000000</v>
      </c>
      <c r="N66" s="14">
        <f>44800000-34000000</f>
        <v>10800000</v>
      </c>
      <c r="O66" s="14">
        <f>+J66-M66</f>
        <v>8560000</v>
      </c>
      <c r="P66" s="284" t="s">
        <v>217</v>
      </c>
      <c r="Q66" s="343">
        <v>44204</v>
      </c>
      <c r="R66" s="284" t="s">
        <v>210</v>
      </c>
      <c r="S66" s="268">
        <f t="shared" ref="S66" si="26">+Q66+R66</f>
        <v>44384</v>
      </c>
      <c r="T66" s="268"/>
      <c r="U66" s="268"/>
      <c r="V66" s="64">
        <v>8010000232</v>
      </c>
      <c r="W66" s="134" t="s">
        <v>191</v>
      </c>
    </row>
    <row r="67" spans="1:24" ht="25.5" customHeight="1">
      <c r="A67" s="3">
        <v>57</v>
      </c>
      <c r="B67" s="6" t="s">
        <v>43</v>
      </c>
      <c r="C67" s="18" t="s">
        <v>46</v>
      </c>
      <c r="D67" s="19">
        <v>3</v>
      </c>
      <c r="E67" s="28">
        <v>5000000</v>
      </c>
      <c r="F67" s="28"/>
      <c r="G67" s="23">
        <f>+D67*E67</f>
        <v>15000000</v>
      </c>
      <c r="H67" s="30"/>
      <c r="I67" s="30">
        <v>15000000</v>
      </c>
      <c r="J67" s="30"/>
      <c r="K67" s="30"/>
      <c r="L67" s="207"/>
      <c r="M67" s="162"/>
      <c r="N67" s="14"/>
      <c r="O67" s="14"/>
      <c r="P67" s="284"/>
      <c r="Q67" s="343"/>
      <c r="R67" s="284"/>
      <c r="S67" s="268"/>
      <c r="T67" s="268"/>
      <c r="U67" s="268"/>
      <c r="V67" s="64"/>
      <c r="W67" s="134"/>
    </row>
    <row r="68" spans="1:24">
      <c r="A68" s="3">
        <v>58</v>
      </c>
      <c r="B68" s="7" t="s">
        <v>34</v>
      </c>
      <c r="C68" s="18" t="s">
        <v>44</v>
      </c>
      <c r="D68" s="11">
        <v>1</v>
      </c>
      <c r="E68" s="23">
        <v>22367000</v>
      </c>
      <c r="F68" s="23"/>
      <c r="G68" s="30">
        <f t="shared" si="4"/>
        <v>22367000</v>
      </c>
      <c r="H68" s="30"/>
      <c r="I68" s="30">
        <v>22367000</v>
      </c>
      <c r="J68" s="30">
        <v>21250000</v>
      </c>
      <c r="K68" s="30"/>
      <c r="L68" s="207"/>
      <c r="M68" s="162">
        <v>21000000</v>
      </c>
      <c r="N68" s="14">
        <f t="shared" ref="N68:N86" si="27">+I68-M68</f>
        <v>1367000</v>
      </c>
      <c r="O68" s="14">
        <f>+J68-M68</f>
        <v>250000</v>
      </c>
      <c r="P68" s="284" t="s">
        <v>218</v>
      </c>
      <c r="Q68" s="343">
        <v>44187</v>
      </c>
      <c r="R68" s="284" t="s">
        <v>210</v>
      </c>
      <c r="S68" s="268">
        <f t="shared" ref="S68:S69" si="28">+Q68+R68</f>
        <v>44367</v>
      </c>
      <c r="T68" s="268"/>
      <c r="U68" s="268"/>
      <c r="V68" s="64">
        <v>8010000239</v>
      </c>
      <c r="W68" s="134" t="s">
        <v>192</v>
      </c>
    </row>
    <row r="69" spans="1:24">
      <c r="A69" s="3">
        <v>59</v>
      </c>
      <c r="B69" s="15" t="s">
        <v>36</v>
      </c>
      <c r="C69" s="5" t="s">
        <v>46</v>
      </c>
      <c r="D69" s="10">
        <v>1</v>
      </c>
      <c r="E69" s="25">
        <v>6500000</v>
      </c>
      <c r="F69" s="25"/>
      <c r="G69" s="23">
        <f t="shared" ref="G69:G107" si="29">+D69*E69</f>
        <v>6500000</v>
      </c>
      <c r="H69" s="30"/>
      <c r="I69" s="30">
        <v>6500000</v>
      </c>
      <c r="J69" s="30">
        <v>6175000</v>
      </c>
      <c r="K69" s="30"/>
      <c r="L69" s="207"/>
      <c r="M69" s="236">
        <v>6170000</v>
      </c>
      <c r="N69" s="14">
        <f t="shared" si="27"/>
        <v>330000</v>
      </c>
      <c r="O69" s="14">
        <f>+J69-M69</f>
        <v>5000</v>
      </c>
      <c r="P69" s="300" t="s">
        <v>294</v>
      </c>
      <c r="Q69" s="343">
        <v>44274</v>
      </c>
      <c r="R69" s="284" t="s">
        <v>208</v>
      </c>
      <c r="S69" s="268">
        <f t="shared" si="28"/>
        <v>44394</v>
      </c>
      <c r="T69" s="268"/>
      <c r="U69" s="268"/>
      <c r="V69" s="99">
        <v>8010000351</v>
      </c>
      <c r="W69" s="134"/>
    </row>
    <row r="70" spans="1:24">
      <c r="A70" s="3">
        <v>60</v>
      </c>
      <c r="B70" s="15" t="s">
        <v>170</v>
      </c>
      <c r="C70" s="5" t="s">
        <v>46</v>
      </c>
      <c r="D70" s="10">
        <v>1</v>
      </c>
      <c r="E70" s="25">
        <v>5000000</v>
      </c>
      <c r="F70" s="25"/>
      <c r="G70" s="23">
        <f t="shared" si="29"/>
        <v>5000000</v>
      </c>
      <c r="H70" s="30"/>
      <c r="I70" s="30">
        <v>5000000</v>
      </c>
      <c r="J70" s="30">
        <v>4750000</v>
      </c>
      <c r="K70" s="30"/>
      <c r="L70" s="207"/>
      <c r="M70" s="162">
        <v>4730000</v>
      </c>
      <c r="N70" s="14">
        <f t="shared" si="27"/>
        <v>270000</v>
      </c>
      <c r="O70" s="14">
        <f>+J70-M70</f>
        <v>20000</v>
      </c>
      <c r="P70" s="284" t="s">
        <v>220</v>
      </c>
      <c r="Q70" s="343">
        <v>44209</v>
      </c>
      <c r="R70" s="284" t="s">
        <v>208</v>
      </c>
      <c r="S70" s="268">
        <f t="shared" ref="S70:S80" si="30">+Q70+R70</f>
        <v>44329</v>
      </c>
      <c r="T70" s="268">
        <v>44263</v>
      </c>
      <c r="U70" s="268">
        <v>44263</v>
      </c>
      <c r="V70" s="64">
        <v>8010000241</v>
      </c>
      <c r="W70" s="134"/>
    </row>
    <row r="71" spans="1:24">
      <c r="A71" s="3">
        <v>61</v>
      </c>
      <c r="B71" s="15" t="s">
        <v>37</v>
      </c>
      <c r="C71" s="5" t="s">
        <v>44</v>
      </c>
      <c r="D71" s="10">
        <v>2</v>
      </c>
      <c r="E71" s="25">
        <v>2100000</v>
      </c>
      <c r="F71" s="25"/>
      <c r="G71" s="23">
        <f t="shared" si="29"/>
        <v>4200000</v>
      </c>
      <c r="H71" s="30"/>
      <c r="I71" s="30">
        <v>4200000</v>
      </c>
      <c r="J71" s="30">
        <v>3990000</v>
      </c>
      <c r="K71" s="30"/>
      <c r="L71" s="207"/>
      <c r="M71" s="162">
        <v>3900000</v>
      </c>
      <c r="N71" s="14">
        <f t="shared" si="27"/>
        <v>300000</v>
      </c>
      <c r="O71" s="14">
        <f t="shared" ref="O71:O83" si="31">+J71-M71</f>
        <v>90000</v>
      </c>
      <c r="P71" s="284" t="s">
        <v>221</v>
      </c>
      <c r="Q71" s="343">
        <v>44210</v>
      </c>
      <c r="R71" s="284" t="s">
        <v>208</v>
      </c>
      <c r="S71" s="268">
        <f t="shared" si="30"/>
        <v>44330</v>
      </c>
      <c r="T71" s="268"/>
      <c r="U71" s="268"/>
      <c r="V71" s="64">
        <v>8010000243</v>
      </c>
      <c r="W71" s="134"/>
    </row>
    <row r="72" spans="1:24">
      <c r="A72" s="3">
        <v>62</v>
      </c>
      <c r="B72" s="6" t="s">
        <v>39</v>
      </c>
      <c r="C72" s="5" t="s">
        <v>44</v>
      </c>
      <c r="D72" s="10">
        <v>1</v>
      </c>
      <c r="E72" s="23">
        <v>3500000</v>
      </c>
      <c r="F72" s="23"/>
      <c r="G72" s="23">
        <f t="shared" si="29"/>
        <v>3500000</v>
      </c>
      <c r="H72" s="30"/>
      <c r="I72" s="30">
        <v>3500000</v>
      </c>
      <c r="J72" s="30">
        <v>3325000</v>
      </c>
      <c r="K72" s="30"/>
      <c r="L72" s="207"/>
      <c r="M72" s="162">
        <v>3170000</v>
      </c>
      <c r="N72" s="14">
        <f t="shared" si="27"/>
        <v>330000</v>
      </c>
      <c r="O72" s="14">
        <f t="shared" si="31"/>
        <v>155000</v>
      </c>
      <c r="P72" s="284" t="s">
        <v>222</v>
      </c>
      <c r="Q72" s="343">
        <v>44208</v>
      </c>
      <c r="R72" s="284" t="s">
        <v>208</v>
      </c>
      <c r="S72" s="268">
        <f t="shared" si="30"/>
        <v>44328</v>
      </c>
      <c r="T72" s="268"/>
      <c r="U72" s="268"/>
      <c r="V72" s="64">
        <v>8010000244</v>
      </c>
      <c r="W72" s="134" t="s">
        <v>75</v>
      </c>
    </row>
    <row r="73" spans="1:24">
      <c r="A73" s="3">
        <v>63</v>
      </c>
      <c r="B73" s="15" t="s">
        <v>40</v>
      </c>
      <c r="C73" s="5" t="s">
        <v>44</v>
      </c>
      <c r="D73" s="10">
        <v>1</v>
      </c>
      <c r="E73" s="25">
        <v>3000000</v>
      </c>
      <c r="F73" s="25"/>
      <c r="G73" s="23">
        <f t="shared" si="29"/>
        <v>3000000</v>
      </c>
      <c r="H73" s="30"/>
      <c r="I73" s="30">
        <v>3000000</v>
      </c>
      <c r="J73" s="30">
        <v>2850000</v>
      </c>
      <c r="K73" s="30"/>
      <c r="L73" s="207"/>
      <c r="M73" s="162">
        <v>2800000</v>
      </c>
      <c r="N73" s="14">
        <f t="shared" si="27"/>
        <v>200000</v>
      </c>
      <c r="O73" s="14">
        <f t="shared" si="31"/>
        <v>50000</v>
      </c>
      <c r="P73" s="284" t="s">
        <v>223</v>
      </c>
      <c r="Q73" s="343">
        <v>44209</v>
      </c>
      <c r="R73" s="284" t="s">
        <v>208</v>
      </c>
      <c r="S73" s="268">
        <f t="shared" si="30"/>
        <v>44329</v>
      </c>
      <c r="T73" s="268"/>
      <c r="U73" s="268"/>
      <c r="V73" s="64">
        <v>8010000246</v>
      </c>
      <c r="W73" s="243" t="s">
        <v>193</v>
      </c>
    </row>
    <row r="74" spans="1:24">
      <c r="A74" s="3">
        <v>64</v>
      </c>
      <c r="B74" s="15" t="s">
        <v>171</v>
      </c>
      <c r="C74" s="5" t="s">
        <v>46</v>
      </c>
      <c r="D74" s="10">
        <v>1</v>
      </c>
      <c r="E74" s="25">
        <v>2700000</v>
      </c>
      <c r="F74" s="25"/>
      <c r="G74" s="23">
        <f t="shared" si="29"/>
        <v>2700000</v>
      </c>
      <c r="H74" s="30"/>
      <c r="I74" s="30">
        <v>2700000</v>
      </c>
      <c r="J74" s="30">
        <v>2565000</v>
      </c>
      <c r="K74" s="30"/>
      <c r="L74" s="207"/>
      <c r="M74" s="162">
        <v>2450000</v>
      </c>
      <c r="N74" s="14">
        <f t="shared" si="27"/>
        <v>250000</v>
      </c>
      <c r="O74" s="14">
        <f t="shared" si="31"/>
        <v>115000</v>
      </c>
      <c r="P74" s="284" t="s">
        <v>224</v>
      </c>
      <c r="Q74" s="343">
        <v>44209</v>
      </c>
      <c r="R74" s="284" t="s">
        <v>208</v>
      </c>
      <c r="S74" s="268">
        <f t="shared" si="30"/>
        <v>44329</v>
      </c>
      <c r="T74" s="268">
        <v>44286</v>
      </c>
      <c r="U74" s="268">
        <v>44286</v>
      </c>
      <c r="V74" s="64">
        <v>8010000247</v>
      </c>
      <c r="W74" s="245"/>
    </row>
    <row r="75" spans="1:24">
      <c r="A75" s="3">
        <v>65</v>
      </c>
      <c r="B75" s="15" t="s">
        <v>41</v>
      </c>
      <c r="C75" s="5" t="s">
        <v>46</v>
      </c>
      <c r="D75" s="10">
        <v>1</v>
      </c>
      <c r="E75" s="25">
        <v>2600000</v>
      </c>
      <c r="F75" s="25"/>
      <c r="G75" s="23">
        <f t="shared" si="29"/>
        <v>2600000</v>
      </c>
      <c r="H75" s="30"/>
      <c r="I75" s="30">
        <v>2600000</v>
      </c>
      <c r="J75" s="30">
        <v>2470000</v>
      </c>
      <c r="K75" s="30"/>
      <c r="L75" s="207"/>
      <c r="M75" s="162">
        <v>2270000</v>
      </c>
      <c r="N75" s="14">
        <f t="shared" si="27"/>
        <v>330000</v>
      </c>
      <c r="O75" s="14">
        <f t="shared" si="31"/>
        <v>200000</v>
      </c>
      <c r="P75" s="284" t="s">
        <v>224</v>
      </c>
      <c r="Q75" s="343">
        <v>44209</v>
      </c>
      <c r="R75" s="284" t="s">
        <v>208</v>
      </c>
      <c r="S75" s="268">
        <f t="shared" si="30"/>
        <v>44329</v>
      </c>
      <c r="T75" s="268">
        <v>44286</v>
      </c>
      <c r="U75" s="268">
        <v>44286</v>
      </c>
      <c r="V75" s="64">
        <v>8010000247</v>
      </c>
      <c r="W75" s="134"/>
    </row>
    <row r="76" spans="1:24">
      <c r="A76" s="3">
        <v>66</v>
      </c>
      <c r="B76" s="15" t="s">
        <v>172</v>
      </c>
      <c r="C76" s="5" t="s">
        <v>44</v>
      </c>
      <c r="D76" s="10">
        <v>1</v>
      </c>
      <c r="E76" s="25">
        <v>2400000</v>
      </c>
      <c r="F76" s="25"/>
      <c r="G76" s="23">
        <f t="shared" si="29"/>
        <v>2400000</v>
      </c>
      <c r="H76" s="30"/>
      <c r="I76" s="30">
        <v>2400000</v>
      </c>
      <c r="J76" s="30">
        <v>2280000</v>
      </c>
      <c r="K76" s="30"/>
      <c r="L76" s="207"/>
      <c r="M76" s="162">
        <v>2200000</v>
      </c>
      <c r="N76" s="14">
        <f t="shared" si="27"/>
        <v>200000</v>
      </c>
      <c r="O76" s="14">
        <f t="shared" si="31"/>
        <v>80000</v>
      </c>
      <c r="P76" s="284" t="s">
        <v>223</v>
      </c>
      <c r="Q76" s="343">
        <v>44209</v>
      </c>
      <c r="R76" s="284" t="s">
        <v>208</v>
      </c>
      <c r="S76" s="268">
        <f t="shared" si="30"/>
        <v>44329</v>
      </c>
      <c r="T76" s="268"/>
      <c r="U76" s="268"/>
      <c r="V76" s="64">
        <v>8010000246</v>
      </c>
      <c r="W76" s="134"/>
    </row>
    <row r="77" spans="1:24">
      <c r="A77" s="3">
        <v>67</v>
      </c>
      <c r="B77" s="15" t="s">
        <v>173</v>
      </c>
      <c r="C77" s="5" t="s">
        <v>44</v>
      </c>
      <c r="D77" s="10">
        <v>1</v>
      </c>
      <c r="E77" s="25">
        <v>2100000</v>
      </c>
      <c r="F77" s="25"/>
      <c r="G77" s="23">
        <f t="shared" si="29"/>
        <v>2100000</v>
      </c>
      <c r="H77" s="30"/>
      <c r="I77" s="30">
        <v>2100000</v>
      </c>
      <c r="J77" s="30">
        <v>1995000</v>
      </c>
      <c r="K77" s="30"/>
      <c r="L77" s="207"/>
      <c r="M77" s="162">
        <v>1950000</v>
      </c>
      <c r="N77" s="14">
        <f t="shared" si="27"/>
        <v>150000</v>
      </c>
      <c r="O77" s="14">
        <f t="shared" si="31"/>
        <v>45000</v>
      </c>
      <c r="P77" s="284" t="s">
        <v>221</v>
      </c>
      <c r="Q77" s="343">
        <v>44210</v>
      </c>
      <c r="R77" s="284" t="s">
        <v>208</v>
      </c>
      <c r="S77" s="268">
        <f t="shared" si="30"/>
        <v>44330</v>
      </c>
      <c r="T77" s="268"/>
      <c r="U77" s="268"/>
      <c r="V77" s="64">
        <v>8010000243</v>
      </c>
      <c r="W77" s="134"/>
    </row>
    <row r="78" spans="1:24">
      <c r="A78" s="3">
        <v>68</v>
      </c>
      <c r="B78" s="15" t="s">
        <v>252</v>
      </c>
      <c r="C78" s="5" t="s">
        <v>44</v>
      </c>
      <c r="D78" s="10">
        <v>1</v>
      </c>
      <c r="E78" s="25">
        <v>45000000</v>
      </c>
      <c r="F78" s="25"/>
      <c r="G78" s="30">
        <f t="shared" ref="G78:G83" si="32">+D78*E78</f>
        <v>45000000</v>
      </c>
      <c r="H78" s="30"/>
      <c r="I78" s="30">
        <v>45000000</v>
      </c>
      <c r="J78" s="30">
        <v>42750000</v>
      </c>
      <c r="K78" s="30"/>
      <c r="L78" s="207"/>
      <c r="M78" s="162">
        <v>42500000</v>
      </c>
      <c r="N78" s="14">
        <f t="shared" si="27"/>
        <v>2500000</v>
      </c>
      <c r="O78" s="14">
        <f>+J78-M78</f>
        <v>250000</v>
      </c>
      <c r="P78" s="284" t="s">
        <v>225</v>
      </c>
      <c r="Q78" s="343">
        <v>44224</v>
      </c>
      <c r="R78" s="284" t="s">
        <v>210</v>
      </c>
      <c r="S78" s="268">
        <f t="shared" si="30"/>
        <v>44404</v>
      </c>
      <c r="T78" s="268"/>
      <c r="U78" s="268"/>
      <c r="V78" s="64">
        <v>8010000251</v>
      </c>
      <c r="W78" s="134"/>
      <c r="X78" s="161"/>
    </row>
    <row r="79" spans="1:24">
      <c r="A79" s="3">
        <v>69</v>
      </c>
      <c r="B79" s="15" t="s">
        <v>250</v>
      </c>
      <c r="C79" s="5" t="s">
        <v>44</v>
      </c>
      <c r="D79" s="10">
        <v>1</v>
      </c>
      <c r="E79" s="25">
        <v>28890000</v>
      </c>
      <c r="F79" s="25"/>
      <c r="G79" s="30">
        <f t="shared" si="32"/>
        <v>28890000</v>
      </c>
      <c r="H79" s="30"/>
      <c r="I79" s="30">
        <v>28890000</v>
      </c>
      <c r="J79" s="30">
        <v>27445000</v>
      </c>
      <c r="K79" s="30"/>
      <c r="L79" s="207"/>
      <c r="M79" s="162">
        <v>27345000</v>
      </c>
      <c r="N79" s="14">
        <f t="shared" si="27"/>
        <v>1545000</v>
      </c>
      <c r="O79" s="14">
        <f t="shared" si="31"/>
        <v>100000</v>
      </c>
      <c r="P79" s="284" t="s">
        <v>226</v>
      </c>
      <c r="Q79" s="343">
        <v>44229</v>
      </c>
      <c r="R79" s="284" t="s">
        <v>210</v>
      </c>
      <c r="S79" s="268">
        <f t="shared" si="30"/>
        <v>44409</v>
      </c>
      <c r="T79" s="268"/>
      <c r="U79" s="268"/>
      <c r="V79" s="64">
        <v>8010000253</v>
      </c>
      <c r="W79" s="134" t="s">
        <v>65</v>
      </c>
    </row>
    <row r="80" spans="1:24">
      <c r="A80" s="3">
        <v>70</v>
      </c>
      <c r="B80" s="15" t="s">
        <v>251</v>
      </c>
      <c r="C80" s="5" t="s">
        <v>44</v>
      </c>
      <c r="D80" s="10">
        <v>1</v>
      </c>
      <c r="E80" s="25">
        <v>15000000</v>
      </c>
      <c r="F80" s="25"/>
      <c r="G80" s="30">
        <f t="shared" si="32"/>
        <v>15000000</v>
      </c>
      <c r="H80" s="30"/>
      <c r="I80" s="30">
        <v>15000000</v>
      </c>
      <c r="J80" s="30">
        <v>14250000</v>
      </c>
      <c r="K80" s="30"/>
      <c r="L80" s="207"/>
      <c r="M80" s="162">
        <v>14150000</v>
      </c>
      <c r="N80" s="14">
        <f t="shared" si="27"/>
        <v>850000</v>
      </c>
      <c r="O80" s="14">
        <f t="shared" si="31"/>
        <v>100000</v>
      </c>
      <c r="P80" s="284" t="s">
        <v>277</v>
      </c>
      <c r="Q80" s="343">
        <v>44228</v>
      </c>
      <c r="R80" s="284" t="s">
        <v>210</v>
      </c>
      <c r="S80" s="268">
        <f t="shared" si="30"/>
        <v>44408</v>
      </c>
      <c r="T80" s="268"/>
      <c r="U80" s="268"/>
      <c r="V80" s="64">
        <v>8010000254</v>
      </c>
      <c r="W80" s="243" t="s">
        <v>286</v>
      </c>
    </row>
    <row r="81" spans="1:25">
      <c r="A81" s="3">
        <v>71</v>
      </c>
      <c r="B81" s="21" t="s">
        <v>174</v>
      </c>
      <c r="C81" s="5" t="s">
        <v>44</v>
      </c>
      <c r="D81" s="10">
        <v>1</v>
      </c>
      <c r="E81" s="25">
        <v>13000000</v>
      </c>
      <c r="F81" s="25"/>
      <c r="G81" s="30">
        <f t="shared" si="32"/>
        <v>13000000</v>
      </c>
      <c r="H81" s="30"/>
      <c r="I81" s="30">
        <v>13000000</v>
      </c>
      <c r="J81" s="30">
        <v>12350000</v>
      </c>
      <c r="K81" s="30"/>
      <c r="L81" s="207"/>
      <c r="M81" s="162">
        <v>12250000</v>
      </c>
      <c r="N81" s="14">
        <f t="shared" si="27"/>
        <v>750000</v>
      </c>
      <c r="O81" s="14">
        <f t="shared" si="31"/>
        <v>100000</v>
      </c>
      <c r="P81" s="284" t="s">
        <v>226</v>
      </c>
      <c r="Q81" s="343">
        <v>44229</v>
      </c>
      <c r="R81" s="284" t="s">
        <v>210</v>
      </c>
      <c r="S81" s="268">
        <f t="shared" ref="S81:S88" si="33">+Q81+R81</f>
        <v>44409</v>
      </c>
      <c r="T81" s="268"/>
      <c r="U81" s="268"/>
      <c r="V81" s="64">
        <v>8010000253</v>
      </c>
      <c r="W81" s="245"/>
      <c r="X81" s="161"/>
    </row>
    <row r="82" spans="1:25">
      <c r="A82" s="3">
        <v>72</v>
      </c>
      <c r="B82" s="15" t="s">
        <v>175</v>
      </c>
      <c r="C82" s="5" t="s">
        <v>44</v>
      </c>
      <c r="D82" s="10">
        <v>3</v>
      </c>
      <c r="E82" s="25">
        <v>4200000</v>
      </c>
      <c r="F82" s="25"/>
      <c r="G82" s="30">
        <f t="shared" si="32"/>
        <v>12600000</v>
      </c>
      <c r="H82" s="30"/>
      <c r="I82" s="30">
        <v>12600000</v>
      </c>
      <c r="J82" s="30">
        <v>11970000</v>
      </c>
      <c r="K82" s="30"/>
      <c r="M82" s="259">
        <v>11900000</v>
      </c>
      <c r="N82" s="14">
        <f t="shared" si="27"/>
        <v>700000</v>
      </c>
      <c r="O82" s="14">
        <f t="shared" si="31"/>
        <v>70000</v>
      </c>
      <c r="P82" s="284" t="s">
        <v>278</v>
      </c>
      <c r="Q82" s="343">
        <v>44286</v>
      </c>
      <c r="R82" s="284" t="s">
        <v>210</v>
      </c>
      <c r="S82" s="282">
        <f t="shared" si="33"/>
        <v>44466</v>
      </c>
      <c r="T82" s="268"/>
      <c r="U82" s="268"/>
      <c r="V82" s="99">
        <v>8010000346</v>
      </c>
      <c r="W82" s="134"/>
      <c r="X82" s="161"/>
    </row>
    <row r="83" spans="1:25">
      <c r="A83" s="3">
        <v>73</v>
      </c>
      <c r="B83" s="15" t="s">
        <v>176</v>
      </c>
      <c r="C83" s="5" t="s">
        <v>44</v>
      </c>
      <c r="D83" s="10">
        <v>1</v>
      </c>
      <c r="E83" s="25">
        <v>3500000</v>
      </c>
      <c r="F83" s="25"/>
      <c r="G83" s="30">
        <f t="shared" si="32"/>
        <v>3500000</v>
      </c>
      <c r="H83" s="30"/>
      <c r="I83" s="30">
        <v>3500000</v>
      </c>
      <c r="J83" s="30">
        <v>3325000</v>
      </c>
      <c r="K83" s="30"/>
      <c r="L83" s="207"/>
      <c r="M83" s="162">
        <v>3150000</v>
      </c>
      <c r="N83" s="14">
        <f t="shared" si="27"/>
        <v>350000</v>
      </c>
      <c r="O83" s="14">
        <f t="shared" si="31"/>
        <v>175000</v>
      </c>
      <c r="P83" s="284" t="s">
        <v>279</v>
      </c>
      <c r="Q83" s="343">
        <v>44224</v>
      </c>
      <c r="R83" s="284" t="s">
        <v>210</v>
      </c>
      <c r="S83" s="282">
        <f t="shared" si="33"/>
        <v>44404</v>
      </c>
      <c r="T83" s="268"/>
      <c r="U83" s="268"/>
      <c r="V83" s="64">
        <v>8010000255</v>
      </c>
      <c r="W83" s="134"/>
    </row>
    <row r="84" spans="1:25">
      <c r="A84" s="3">
        <v>74</v>
      </c>
      <c r="B84" s="15" t="s">
        <v>68</v>
      </c>
      <c r="C84" s="5" t="s">
        <v>48</v>
      </c>
      <c r="D84" s="12">
        <v>118</v>
      </c>
      <c r="E84" s="24">
        <v>25800</v>
      </c>
      <c r="F84" s="24"/>
      <c r="G84" s="30">
        <f t="shared" ref="G84:G98" si="34">+D84*E84</f>
        <v>3044400</v>
      </c>
      <c r="H84" s="30"/>
      <c r="I84" s="30">
        <v>3044400</v>
      </c>
      <c r="J84" s="30">
        <v>2802500</v>
      </c>
      <c r="K84" s="30"/>
      <c r="L84" s="207"/>
      <c r="M84" s="162">
        <v>2100000</v>
      </c>
      <c r="N84" s="14">
        <f t="shared" si="27"/>
        <v>944400</v>
      </c>
      <c r="O84" s="14">
        <f>+J84-M84</f>
        <v>702500</v>
      </c>
      <c r="P84" s="284" t="s">
        <v>227</v>
      </c>
      <c r="Q84" s="343">
        <v>44211</v>
      </c>
      <c r="R84" s="284" t="s">
        <v>208</v>
      </c>
      <c r="S84" s="282">
        <f t="shared" si="33"/>
        <v>44331</v>
      </c>
      <c r="T84" s="268"/>
      <c r="U84" s="268"/>
      <c r="V84" s="64">
        <v>8010000301</v>
      </c>
      <c r="W84" s="134" t="s">
        <v>139</v>
      </c>
    </row>
    <row r="85" spans="1:25">
      <c r="A85" s="3">
        <v>75</v>
      </c>
      <c r="B85" s="6" t="s">
        <v>177</v>
      </c>
      <c r="C85" s="5" t="s">
        <v>46</v>
      </c>
      <c r="D85" s="10">
        <v>2</v>
      </c>
      <c r="E85" s="23">
        <v>1500000</v>
      </c>
      <c r="F85" s="23"/>
      <c r="G85" s="23">
        <f t="shared" si="34"/>
        <v>3000000</v>
      </c>
      <c r="H85" s="23"/>
      <c r="I85" s="23">
        <v>3000000</v>
      </c>
      <c r="J85" s="30">
        <v>1900000</v>
      </c>
      <c r="K85" s="23"/>
      <c r="L85" s="162"/>
      <c r="M85" s="236">
        <v>1380000</v>
      </c>
      <c r="N85" s="14">
        <f t="shared" si="27"/>
        <v>1620000</v>
      </c>
      <c r="O85" s="14">
        <f t="shared" ref="O85:O86" si="35">+J85-M85</f>
        <v>520000</v>
      </c>
      <c r="P85" s="284" t="s">
        <v>280</v>
      </c>
      <c r="Q85" s="343">
        <v>44286</v>
      </c>
      <c r="R85" s="284" t="s">
        <v>208</v>
      </c>
      <c r="S85" s="282">
        <f t="shared" si="33"/>
        <v>44406</v>
      </c>
      <c r="T85" s="268"/>
      <c r="U85" s="268"/>
      <c r="V85" s="99">
        <v>8010000337</v>
      </c>
      <c r="W85" s="134" t="s">
        <v>141</v>
      </c>
    </row>
    <row r="86" spans="1:25">
      <c r="A86" s="3">
        <v>76</v>
      </c>
      <c r="B86" s="15" t="s">
        <v>21</v>
      </c>
      <c r="C86" s="5" t="s">
        <v>44</v>
      </c>
      <c r="D86" s="12">
        <v>13</v>
      </c>
      <c r="E86" s="24">
        <v>75000</v>
      </c>
      <c r="F86" s="24"/>
      <c r="G86" s="23">
        <f t="shared" si="34"/>
        <v>975000</v>
      </c>
      <c r="H86" s="23"/>
      <c r="I86" s="23">
        <v>975000</v>
      </c>
      <c r="J86" s="30">
        <v>925000</v>
      </c>
      <c r="K86" s="23"/>
      <c r="L86" s="207"/>
      <c r="M86" s="162">
        <v>900000</v>
      </c>
      <c r="N86" s="14">
        <f t="shared" si="27"/>
        <v>75000</v>
      </c>
      <c r="O86" s="14">
        <f t="shared" si="35"/>
        <v>25000</v>
      </c>
      <c r="P86" s="284" t="s">
        <v>264</v>
      </c>
      <c r="Q86" s="343">
        <v>44284</v>
      </c>
      <c r="R86" s="284" t="s">
        <v>208</v>
      </c>
      <c r="S86" s="282">
        <f t="shared" si="33"/>
        <v>44404</v>
      </c>
      <c r="T86" s="268"/>
      <c r="U86" s="268"/>
      <c r="V86" s="64">
        <v>8010000338</v>
      </c>
      <c r="W86" s="245" t="s">
        <v>288</v>
      </c>
    </row>
    <row r="87" spans="1:25">
      <c r="A87" s="3">
        <v>77</v>
      </c>
      <c r="B87" s="17" t="s">
        <v>17</v>
      </c>
      <c r="C87" s="5" t="s">
        <v>44</v>
      </c>
      <c r="D87" s="10">
        <v>6</v>
      </c>
      <c r="E87" s="27">
        <v>220400</v>
      </c>
      <c r="F87" s="27"/>
      <c r="G87" s="30">
        <f t="shared" si="34"/>
        <v>1322400</v>
      </c>
      <c r="H87" s="30"/>
      <c r="I87" s="30">
        <v>1322400</v>
      </c>
      <c r="J87" s="30">
        <v>1256280</v>
      </c>
      <c r="K87" s="14"/>
      <c r="L87" s="207"/>
      <c r="M87" s="162">
        <v>1300000</v>
      </c>
      <c r="N87" s="14">
        <f t="shared" ref="N87" si="36">+I87-M87</f>
        <v>22400</v>
      </c>
      <c r="O87" s="14">
        <f t="shared" ref="O87:O88" si="37">+J87-M87</f>
        <v>-43720</v>
      </c>
      <c r="P87" s="284" t="s">
        <v>281</v>
      </c>
      <c r="Q87" s="343">
        <v>44274</v>
      </c>
      <c r="R87" s="284" t="s">
        <v>208</v>
      </c>
      <c r="S87" s="282">
        <f t="shared" si="33"/>
        <v>44394</v>
      </c>
      <c r="T87" s="268"/>
      <c r="U87" s="268"/>
      <c r="V87" s="99">
        <v>8010000326</v>
      </c>
      <c r="W87" s="134" t="s">
        <v>65</v>
      </c>
    </row>
    <row r="88" spans="1:25">
      <c r="A88" s="3">
        <v>78</v>
      </c>
      <c r="B88" s="6" t="s">
        <v>69</v>
      </c>
      <c r="C88" s="5" t="s">
        <v>46</v>
      </c>
      <c r="D88" s="10">
        <v>150</v>
      </c>
      <c r="E88" s="23">
        <v>8500</v>
      </c>
      <c r="F88" s="23"/>
      <c r="G88" s="30">
        <v>1370000</v>
      </c>
      <c r="H88" s="30"/>
      <c r="I88" s="30">
        <v>1370000</v>
      </c>
      <c r="J88" s="30">
        <v>1197000</v>
      </c>
      <c r="K88" s="30"/>
      <c r="L88" s="162"/>
      <c r="M88" s="341">
        <v>1370000</v>
      </c>
      <c r="N88" s="14">
        <f>+G88-M88</f>
        <v>0</v>
      </c>
      <c r="O88" s="14">
        <f t="shared" si="37"/>
        <v>-173000</v>
      </c>
      <c r="P88" s="284" t="s">
        <v>265</v>
      </c>
      <c r="Q88" s="343">
        <v>44284</v>
      </c>
      <c r="R88" s="284" t="s">
        <v>210</v>
      </c>
      <c r="S88" s="282">
        <f t="shared" si="33"/>
        <v>44464</v>
      </c>
      <c r="T88" s="268"/>
      <c r="U88" s="268"/>
      <c r="V88" s="99">
        <v>8010000376</v>
      </c>
      <c r="W88" s="134" t="s">
        <v>243</v>
      </c>
    </row>
    <row r="89" spans="1:25">
      <c r="A89" s="3">
        <v>79</v>
      </c>
      <c r="B89" s="6" t="s">
        <v>205</v>
      </c>
      <c r="C89" s="5" t="s">
        <v>49</v>
      </c>
      <c r="D89" s="10">
        <v>105</v>
      </c>
      <c r="E89" s="23">
        <v>6800</v>
      </c>
      <c r="F89" s="23"/>
      <c r="G89" s="23">
        <f t="shared" si="34"/>
        <v>714000</v>
      </c>
      <c r="H89" s="23"/>
      <c r="I89" s="23">
        <v>714000</v>
      </c>
      <c r="J89" s="23">
        <v>667000</v>
      </c>
      <c r="K89" s="23"/>
      <c r="L89" s="207"/>
      <c r="M89" s="162">
        <v>660000</v>
      </c>
      <c r="N89" s="14">
        <f t="shared" ref="N89:N92" si="38">+I89-M89</f>
        <v>54000</v>
      </c>
      <c r="O89" s="14">
        <f>+J89-M89</f>
        <v>7000</v>
      </c>
      <c r="P89" s="284" t="s">
        <v>282</v>
      </c>
      <c r="Q89" s="343">
        <v>44265</v>
      </c>
      <c r="R89" s="284" t="s">
        <v>210</v>
      </c>
      <c r="S89" s="268">
        <f t="shared" ref="S89" si="39">+Q89+R89</f>
        <v>44445</v>
      </c>
      <c r="T89" s="268"/>
      <c r="U89" s="268"/>
      <c r="V89" s="99">
        <v>8010000349</v>
      </c>
      <c r="W89" s="134"/>
    </row>
    <row r="90" spans="1:25" ht="24.6">
      <c r="A90" s="3">
        <v>80</v>
      </c>
      <c r="B90" s="15" t="s">
        <v>253</v>
      </c>
      <c r="C90" s="5" t="s">
        <v>49</v>
      </c>
      <c r="D90" s="10">
        <v>2</v>
      </c>
      <c r="E90" s="25">
        <v>480000</v>
      </c>
      <c r="F90" s="25"/>
      <c r="G90" s="23">
        <f t="shared" si="34"/>
        <v>960000</v>
      </c>
      <c r="H90" s="23"/>
      <c r="I90" s="23">
        <v>960000</v>
      </c>
      <c r="J90" s="23">
        <v>912000</v>
      </c>
      <c r="K90" s="23"/>
      <c r="L90" s="207"/>
      <c r="M90" s="162">
        <v>870000</v>
      </c>
      <c r="N90" s="14">
        <f t="shared" si="38"/>
        <v>90000</v>
      </c>
      <c r="O90" s="14">
        <f t="shared" ref="O90:O92" si="40">+J90-M90</f>
        <v>42000</v>
      </c>
      <c r="P90" s="284"/>
      <c r="Q90" s="343"/>
      <c r="R90" s="284"/>
      <c r="S90" s="268"/>
      <c r="T90" s="268"/>
      <c r="U90" s="268"/>
      <c r="V90" s="99">
        <v>8010000350</v>
      </c>
      <c r="W90" s="134" t="s">
        <v>75</v>
      </c>
    </row>
    <row r="91" spans="1:25">
      <c r="A91" s="3">
        <v>81</v>
      </c>
      <c r="B91" s="17" t="s">
        <v>70</v>
      </c>
      <c r="C91" s="18" t="s">
        <v>49</v>
      </c>
      <c r="D91" s="19">
        <v>9</v>
      </c>
      <c r="E91" s="24">
        <v>100000</v>
      </c>
      <c r="F91" s="24"/>
      <c r="G91" s="23">
        <f t="shared" si="34"/>
        <v>900000</v>
      </c>
      <c r="H91" s="23"/>
      <c r="I91" s="23">
        <v>900000</v>
      </c>
      <c r="J91" s="23">
        <v>687000</v>
      </c>
      <c r="K91" s="23"/>
      <c r="M91" s="14">
        <v>665000</v>
      </c>
      <c r="N91" s="14">
        <f t="shared" si="38"/>
        <v>235000</v>
      </c>
      <c r="O91" s="14">
        <f t="shared" si="40"/>
        <v>22000</v>
      </c>
      <c r="P91" s="284" t="s">
        <v>283</v>
      </c>
      <c r="Q91" s="343">
        <v>44252</v>
      </c>
      <c r="R91" s="284" t="s">
        <v>210</v>
      </c>
      <c r="S91" s="268">
        <f t="shared" ref="S91" si="41">+Q91+R91</f>
        <v>44432</v>
      </c>
      <c r="T91" s="268"/>
      <c r="U91" s="268"/>
      <c r="V91" s="99">
        <v>8010000350</v>
      </c>
      <c r="W91" s="243" t="s">
        <v>256</v>
      </c>
    </row>
    <row r="92" spans="1:25">
      <c r="A92" s="3">
        <v>82</v>
      </c>
      <c r="B92" s="15" t="s">
        <v>181</v>
      </c>
      <c r="C92" s="5" t="s">
        <v>49</v>
      </c>
      <c r="D92" s="10">
        <v>7</v>
      </c>
      <c r="E92" s="25">
        <v>110000</v>
      </c>
      <c r="F92" s="25"/>
      <c r="G92" s="23">
        <f t="shared" si="34"/>
        <v>770000</v>
      </c>
      <c r="H92" s="23"/>
      <c r="I92" s="23">
        <v>770000</v>
      </c>
      <c r="J92" s="23">
        <v>732000</v>
      </c>
      <c r="K92" s="23"/>
      <c r="L92" s="207"/>
      <c r="M92" s="162">
        <v>675000</v>
      </c>
      <c r="N92" s="14">
        <f t="shared" si="38"/>
        <v>95000</v>
      </c>
      <c r="O92" s="14">
        <f t="shared" si="40"/>
        <v>57000</v>
      </c>
      <c r="P92" s="284"/>
      <c r="Q92" s="343"/>
      <c r="R92" s="284"/>
      <c r="S92" s="268"/>
      <c r="T92" s="268"/>
      <c r="U92" s="268"/>
      <c r="V92" s="99">
        <v>8010000350</v>
      </c>
      <c r="W92" s="128"/>
    </row>
    <row r="93" spans="1:25">
      <c r="A93" s="3">
        <v>83</v>
      </c>
      <c r="B93" s="15" t="s">
        <v>72</v>
      </c>
      <c r="C93" s="5" t="s">
        <v>47</v>
      </c>
      <c r="D93" s="12">
        <v>14</v>
      </c>
      <c r="E93" s="24">
        <v>110000</v>
      </c>
      <c r="F93" s="24"/>
      <c r="G93" s="23">
        <f t="shared" si="34"/>
        <v>1540000</v>
      </c>
      <c r="H93" s="23"/>
      <c r="I93" s="23">
        <v>1540000</v>
      </c>
      <c r="J93" s="30">
        <v>1449700</v>
      </c>
      <c r="K93" s="23"/>
      <c r="L93" s="207"/>
      <c r="M93" s="162"/>
      <c r="N93" s="14"/>
      <c r="O93" s="14"/>
      <c r="P93" s="284"/>
      <c r="Q93" s="343"/>
      <c r="R93" s="284"/>
      <c r="S93" s="268"/>
      <c r="T93" s="268"/>
      <c r="U93" s="268"/>
      <c r="V93" s="99"/>
      <c r="W93" s="134" t="s">
        <v>139</v>
      </c>
    </row>
    <row r="94" spans="1:25">
      <c r="A94" s="3">
        <v>84</v>
      </c>
      <c r="B94" s="6" t="s">
        <v>71</v>
      </c>
      <c r="C94" s="5" t="s">
        <v>44</v>
      </c>
      <c r="D94" s="12">
        <v>10</v>
      </c>
      <c r="E94" s="24">
        <v>100000</v>
      </c>
      <c r="F94" s="24"/>
      <c r="G94" s="23">
        <f t="shared" si="34"/>
        <v>1000000</v>
      </c>
      <c r="H94" s="23"/>
      <c r="I94" s="23">
        <v>1000000</v>
      </c>
      <c r="J94" s="30">
        <v>940500</v>
      </c>
      <c r="K94" s="23"/>
      <c r="L94" s="301"/>
      <c r="M94" s="162">
        <v>3190000</v>
      </c>
      <c r="N94" s="14">
        <f>3425000-3190000</f>
        <v>235000</v>
      </c>
      <c r="O94" s="14">
        <f>SUM(J93:J95)-M94</f>
        <v>12925</v>
      </c>
      <c r="P94" s="284" t="s">
        <v>284</v>
      </c>
      <c r="Q94" s="343">
        <v>44286</v>
      </c>
      <c r="R94" s="284" t="s">
        <v>208</v>
      </c>
      <c r="S94" s="282">
        <f t="shared" ref="S94" si="42">+Q94+R94</f>
        <v>44406</v>
      </c>
      <c r="T94" s="268"/>
      <c r="U94" s="268"/>
      <c r="V94" s="99">
        <v>8010000352</v>
      </c>
      <c r="W94" s="134" t="s">
        <v>257</v>
      </c>
    </row>
    <row r="95" spans="1:25">
      <c r="A95" s="3">
        <v>85</v>
      </c>
      <c r="B95" s="15" t="s">
        <v>67</v>
      </c>
      <c r="C95" s="5" t="s">
        <v>50</v>
      </c>
      <c r="D95" s="12">
        <v>59</v>
      </c>
      <c r="E95" s="24">
        <v>15000</v>
      </c>
      <c r="F95" s="24"/>
      <c r="G95" s="23">
        <f t="shared" si="34"/>
        <v>885000</v>
      </c>
      <c r="H95" s="23"/>
      <c r="I95" s="23">
        <v>885000</v>
      </c>
      <c r="J95" s="30">
        <v>812725</v>
      </c>
      <c r="K95" s="23"/>
      <c r="L95" s="207"/>
      <c r="M95" s="162"/>
      <c r="N95" s="14"/>
      <c r="O95" s="14"/>
      <c r="P95" s="284"/>
      <c r="Q95" s="343"/>
      <c r="R95" s="284"/>
      <c r="S95" s="268"/>
      <c r="T95" s="268"/>
      <c r="U95" s="268"/>
      <c r="V95" s="99"/>
      <c r="W95" s="134"/>
    </row>
    <row r="96" spans="1:25">
      <c r="A96" s="3">
        <v>86</v>
      </c>
      <c r="B96" s="20" t="s">
        <v>73</v>
      </c>
      <c r="C96" s="5" t="s">
        <v>49</v>
      </c>
      <c r="D96" s="10">
        <v>1</v>
      </c>
      <c r="E96" s="25">
        <v>700000</v>
      </c>
      <c r="F96" s="25"/>
      <c r="G96" s="30">
        <f t="shared" si="34"/>
        <v>700000</v>
      </c>
      <c r="H96" s="30"/>
      <c r="I96" s="30">
        <v>700000</v>
      </c>
      <c r="J96" s="30">
        <v>700000</v>
      </c>
      <c r="K96" s="14"/>
      <c r="L96" s="207"/>
      <c r="M96" s="162">
        <v>620000</v>
      </c>
      <c r="N96" s="14">
        <f t="shared" ref="N96:N98" si="43">+I96-M96</f>
        <v>80000</v>
      </c>
      <c r="O96" s="14">
        <f>+J96-M96</f>
        <v>80000</v>
      </c>
      <c r="P96" s="284" t="s">
        <v>228</v>
      </c>
      <c r="Q96" s="343">
        <v>44139</v>
      </c>
      <c r="R96" s="284" t="s">
        <v>208</v>
      </c>
      <c r="S96" s="268">
        <f>+Q96+R96</f>
        <v>44259</v>
      </c>
      <c r="T96" s="268"/>
      <c r="U96" s="268"/>
      <c r="V96" s="64">
        <v>8010000238</v>
      </c>
      <c r="W96" s="134" t="s">
        <v>75</v>
      </c>
      <c r="Y96" s="2" t="s">
        <v>308</v>
      </c>
    </row>
    <row r="97" spans="1:27">
      <c r="A97" s="3">
        <v>87</v>
      </c>
      <c r="B97" s="6" t="s">
        <v>106</v>
      </c>
      <c r="C97" s="5" t="s">
        <v>46</v>
      </c>
      <c r="D97" s="10">
        <v>6</v>
      </c>
      <c r="E97" s="23">
        <v>90000</v>
      </c>
      <c r="F97" s="23"/>
      <c r="G97" s="30">
        <f t="shared" si="34"/>
        <v>540000</v>
      </c>
      <c r="H97" s="30"/>
      <c r="I97" s="30">
        <v>540000</v>
      </c>
      <c r="J97" s="30">
        <v>457425</v>
      </c>
      <c r="K97" s="14"/>
      <c r="L97" s="207"/>
      <c r="M97" s="162">
        <v>456000</v>
      </c>
      <c r="N97" s="14">
        <f t="shared" si="43"/>
        <v>84000</v>
      </c>
      <c r="O97" s="14">
        <f>+J97-M97</f>
        <v>1425</v>
      </c>
      <c r="P97" s="300" t="s">
        <v>285</v>
      </c>
      <c r="Q97" s="343">
        <v>44270</v>
      </c>
      <c r="R97" s="284" t="s">
        <v>208</v>
      </c>
      <c r="S97" s="282">
        <f t="shared" ref="S97" si="44">+Q97+R97</f>
        <v>44390</v>
      </c>
      <c r="T97" s="268"/>
      <c r="U97" s="268"/>
      <c r="V97" s="99">
        <v>8010000348</v>
      </c>
      <c r="W97" s="134" t="s">
        <v>287</v>
      </c>
    </row>
    <row r="98" spans="1:27" s="63" customFormat="1">
      <c r="A98" s="3">
        <v>88</v>
      </c>
      <c r="B98" s="6" t="s">
        <v>74</v>
      </c>
      <c r="C98" s="5" t="s">
        <v>44</v>
      </c>
      <c r="D98" s="10">
        <v>34</v>
      </c>
      <c r="E98" s="23">
        <v>16000</v>
      </c>
      <c r="F98" s="23"/>
      <c r="G98" s="30">
        <f t="shared" si="34"/>
        <v>544000</v>
      </c>
      <c r="H98" s="30"/>
      <c r="I98" s="30">
        <v>544000</v>
      </c>
      <c r="J98" s="30">
        <v>516800</v>
      </c>
      <c r="K98" s="14"/>
      <c r="L98" s="207"/>
      <c r="M98" s="162">
        <v>300000</v>
      </c>
      <c r="N98" s="14">
        <f t="shared" si="43"/>
        <v>244000</v>
      </c>
      <c r="O98" s="14">
        <f>+J98-M98</f>
        <v>216800</v>
      </c>
      <c r="P98" s="284" t="s">
        <v>229</v>
      </c>
      <c r="Q98" s="343">
        <v>44169</v>
      </c>
      <c r="R98" s="284" t="s">
        <v>230</v>
      </c>
      <c r="S98" s="268">
        <f>+Q98+R98</f>
        <v>44259</v>
      </c>
      <c r="T98" s="268">
        <v>44244</v>
      </c>
      <c r="U98" s="268">
        <v>44265</v>
      </c>
      <c r="V98" s="64">
        <v>8010000224</v>
      </c>
      <c r="W98" s="134" t="s">
        <v>76</v>
      </c>
    </row>
    <row r="99" spans="1:27" s="63" customFormat="1" ht="22.8" customHeight="1">
      <c r="A99" s="13"/>
      <c r="B99" s="147"/>
      <c r="C99" s="148"/>
      <c r="D99" s="149"/>
      <c r="E99" s="94"/>
      <c r="F99" s="94"/>
      <c r="G99" s="95"/>
      <c r="H99" s="95"/>
      <c r="I99" s="95"/>
      <c r="J99" s="95"/>
      <c r="K99" s="33"/>
      <c r="L99" s="210"/>
      <c r="M99" s="224"/>
      <c r="N99" s="33"/>
      <c r="O99" s="33"/>
      <c r="P99" s="285"/>
      <c r="Q99" s="350"/>
      <c r="R99" s="285"/>
      <c r="S99" s="269"/>
      <c r="T99" s="269"/>
      <c r="U99" s="269"/>
      <c r="V99" s="93"/>
      <c r="W99" s="246"/>
    </row>
    <row r="100" spans="1:27" s="29" customFormat="1">
      <c r="A100" s="204"/>
      <c r="B100" s="188" t="s">
        <v>305</v>
      </c>
      <c r="C100" s="186"/>
      <c r="D100" s="187"/>
      <c r="E100" s="189"/>
      <c r="F100" s="189">
        <f>SUM(F102:F103)</f>
        <v>22302000</v>
      </c>
      <c r="G100" s="189">
        <f>SUM(G102:G104)</f>
        <v>25057000</v>
      </c>
      <c r="H100" s="189">
        <f>SUM(H102:H104)</f>
        <v>0</v>
      </c>
      <c r="I100" s="189">
        <f>SUM(I102:I104)</f>
        <v>25057000</v>
      </c>
      <c r="J100" s="189">
        <f>SUM(J102:J104)</f>
        <v>23820000</v>
      </c>
      <c r="K100" s="189">
        <f t="shared" ref="K100:O100" si="45">SUM(K102:K104)</f>
        <v>0</v>
      </c>
      <c r="L100" s="211" t="s">
        <v>147</v>
      </c>
      <c r="M100" s="225">
        <f t="shared" si="45"/>
        <v>19700000</v>
      </c>
      <c r="N100" s="189">
        <f t="shared" si="45"/>
        <v>5357000</v>
      </c>
      <c r="O100" s="189">
        <f t="shared" si="45"/>
        <v>4120000</v>
      </c>
      <c r="P100" s="305"/>
      <c r="Q100" s="351"/>
      <c r="R100" s="297"/>
      <c r="S100" s="270"/>
      <c r="T100" s="270"/>
      <c r="U100" s="270"/>
      <c r="V100" s="82"/>
      <c r="W100" s="247"/>
      <c r="AA100" s="257"/>
    </row>
    <row r="101" spans="1:27" s="112" customFormat="1">
      <c r="A101" s="105"/>
      <c r="B101" s="106"/>
      <c r="C101" s="107"/>
      <c r="D101" s="108"/>
      <c r="E101" s="109"/>
      <c r="F101" s="469">
        <f>SUM(F100:G100)</f>
        <v>47359000</v>
      </c>
      <c r="G101" s="470"/>
      <c r="H101" s="109"/>
      <c r="I101" s="109"/>
      <c r="J101" s="109"/>
      <c r="K101" s="110"/>
      <c r="L101" s="212"/>
      <c r="M101" s="226"/>
      <c r="N101" s="110"/>
      <c r="O101" s="110"/>
      <c r="P101" s="286"/>
      <c r="Q101" s="352"/>
      <c r="R101" s="286"/>
      <c r="S101" s="271"/>
      <c r="T101" s="271"/>
      <c r="U101" s="271"/>
      <c r="V101" s="111"/>
      <c r="W101" s="238"/>
    </row>
    <row r="102" spans="1:27" ht="25.5" customHeight="1">
      <c r="A102" s="83">
        <v>1</v>
      </c>
      <c r="B102" s="84" t="s">
        <v>300</v>
      </c>
      <c r="C102" s="85" t="s">
        <v>51</v>
      </c>
      <c r="D102" s="86">
        <v>1</v>
      </c>
      <c r="E102" s="87">
        <v>10222800</v>
      </c>
      <c r="F102" s="87">
        <v>10222800</v>
      </c>
      <c r="G102" s="88"/>
      <c r="H102" s="88"/>
      <c r="I102" s="88"/>
      <c r="J102" s="88"/>
      <c r="K102" s="89"/>
      <c r="L102" s="213"/>
      <c r="M102" s="227"/>
      <c r="N102" s="89"/>
      <c r="O102" s="89"/>
      <c r="P102" s="287"/>
      <c r="Q102" s="353"/>
      <c r="R102" s="287"/>
      <c r="S102" s="272"/>
      <c r="T102" s="272"/>
      <c r="U102" s="272"/>
      <c r="V102" s="90"/>
      <c r="W102" s="248"/>
    </row>
    <row r="103" spans="1:27" ht="26.25" customHeight="1">
      <c r="A103" s="3">
        <v>2</v>
      </c>
      <c r="B103" s="43" t="s">
        <v>301</v>
      </c>
      <c r="C103" s="44" t="s">
        <v>51</v>
      </c>
      <c r="D103" s="31">
        <v>1</v>
      </c>
      <c r="E103" s="45">
        <v>12079200</v>
      </c>
      <c r="F103" s="45">
        <v>12079200</v>
      </c>
      <c r="G103" s="30"/>
      <c r="H103" s="30"/>
      <c r="I103" s="30"/>
      <c r="J103" s="30"/>
      <c r="K103" s="14"/>
      <c r="L103" s="207"/>
      <c r="M103" s="162"/>
      <c r="N103" s="14"/>
      <c r="O103" s="14"/>
      <c r="P103" s="284"/>
      <c r="Q103" s="343"/>
      <c r="R103" s="284"/>
      <c r="S103" s="268"/>
      <c r="T103" s="268"/>
      <c r="U103" s="268"/>
      <c r="V103" s="64"/>
      <c r="W103" s="134"/>
    </row>
    <row r="104" spans="1:27" ht="24" customHeight="1">
      <c r="A104" s="3">
        <v>3</v>
      </c>
      <c r="B104" s="43" t="s">
        <v>54</v>
      </c>
      <c r="C104" s="44" t="s">
        <v>44</v>
      </c>
      <c r="D104" s="31">
        <v>1</v>
      </c>
      <c r="E104" s="45">
        <v>25057000</v>
      </c>
      <c r="F104" s="45"/>
      <c r="G104" s="30">
        <f t="shared" si="29"/>
        <v>25057000</v>
      </c>
      <c r="H104" s="30"/>
      <c r="I104" s="30">
        <v>25057000</v>
      </c>
      <c r="J104" s="30">
        <v>23820000</v>
      </c>
      <c r="K104" s="14"/>
      <c r="L104" s="207"/>
      <c r="M104" s="162">
        <v>19700000</v>
      </c>
      <c r="N104" s="14">
        <f>+I104-M104</f>
        <v>5357000</v>
      </c>
      <c r="O104" s="14">
        <f>+J104-M104</f>
        <v>4120000</v>
      </c>
      <c r="P104" s="284" t="s">
        <v>231</v>
      </c>
      <c r="Q104" s="343">
        <v>44168</v>
      </c>
      <c r="R104" s="284" t="s">
        <v>230</v>
      </c>
      <c r="S104" s="268">
        <f>+Q104+R104</f>
        <v>44258</v>
      </c>
      <c r="T104" s="268">
        <v>44257</v>
      </c>
      <c r="U104" s="268">
        <v>44257</v>
      </c>
      <c r="V104" s="64">
        <v>8010000234</v>
      </c>
      <c r="W104" s="134" t="s">
        <v>194</v>
      </c>
    </row>
    <row r="105" spans="1:27" ht="21" customHeight="1">
      <c r="A105" s="34"/>
      <c r="B105" s="46"/>
      <c r="C105" s="47"/>
      <c r="D105" s="42"/>
      <c r="E105" s="48"/>
      <c r="F105" s="48"/>
      <c r="G105" s="35"/>
      <c r="H105" s="35"/>
      <c r="I105" s="35"/>
      <c r="J105" s="35"/>
      <c r="K105" s="62"/>
      <c r="L105" s="214"/>
      <c r="M105" s="228"/>
      <c r="N105" s="62"/>
      <c r="O105" s="62"/>
      <c r="P105" s="288"/>
      <c r="Q105" s="354"/>
      <c r="R105" s="288"/>
      <c r="S105" s="273"/>
      <c r="T105" s="273"/>
      <c r="U105" s="273"/>
      <c r="V105" s="69"/>
      <c r="W105" s="249"/>
    </row>
    <row r="106" spans="1:27">
      <c r="A106" s="185"/>
      <c r="B106" s="188" t="s">
        <v>303</v>
      </c>
      <c r="C106" s="190"/>
      <c r="D106" s="191"/>
      <c r="E106" s="192"/>
      <c r="F106" s="192"/>
      <c r="G106" s="189">
        <f>SUM(G107)</f>
        <v>6250000</v>
      </c>
      <c r="H106" s="189">
        <f>SUM(H107)</f>
        <v>0</v>
      </c>
      <c r="I106" s="189">
        <f>SUM(I107)</f>
        <v>6250000</v>
      </c>
      <c r="J106" s="189">
        <f>SUM(J107)</f>
        <v>5937500</v>
      </c>
      <c r="K106" s="189">
        <f t="shared" ref="K106:O106" si="46">SUM(K107)</f>
        <v>0</v>
      </c>
      <c r="L106" s="211" t="s">
        <v>147</v>
      </c>
      <c r="M106" s="225">
        <f t="shared" si="46"/>
        <v>5500000</v>
      </c>
      <c r="N106" s="189">
        <f t="shared" si="46"/>
        <v>750000</v>
      </c>
      <c r="O106" s="189">
        <f t="shared" si="46"/>
        <v>437500</v>
      </c>
      <c r="P106" s="305"/>
      <c r="Q106" s="355"/>
      <c r="R106" s="298"/>
      <c r="S106" s="274"/>
      <c r="T106" s="274"/>
      <c r="U106" s="274"/>
      <c r="V106" s="81"/>
      <c r="W106" s="250"/>
      <c r="AA106" s="257"/>
    </row>
    <row r="107" spans="1:27" ht="24" customHeight="1">
      <c r="A107" s="83">
        <v>1</v>
      </c>
      <c r="B107" s="91" t="s">
        <v>55</v>
      </c>
      <c r="C107" s="90" t="s">
        <v>44</v>
      </c>
      <c r="D107" s="86">
        <v>5</v>
      </c>
      <c r="E107" s="92">
        <v>1250000</v>
      </c>
      <c r="F107" s="92"/>
      <c r="G107" s="88">
        <f t="shared" si="29"/>
        <v>6250000</v>
      </c>
      <c r="H107" s="88"/>
      <c r="I107" s="88">
        <v>6250000</v>
      </c>
      <c r="J107" s="88">
        <v>5937500</v>
      </c>
      <c r="K107" s="89"/>
      <c r="L107" s="213"/>
      <c r="M107" s="227">
        <v>5500000</v>
      </c>
      <c r="N107" s="14">
        <f>+I107-M107</f>
        <v>750000</v>
      </c>
      <c r="O107" s="14">
        <f>+J107-M107</f>
        <v>437500</v>
      </c>
      <c r="P107" s="289" t="s">
        <v>232</v>
      </c>
      <c r="Q107" s="353">
        <v>44189</v>
      </c>
      <c r="R107" s="287" t="s">
        <v>208</v>
      </c>
      <c r="S107" s="268">
        <f>+Q107+R107</f>
        <v>44309</v>
      </c>
      <c r="T107" s="272"/>
      <c r="U107" s="272"/>
      <c r="V107" s="90">
        <v>8010000233</v>
      </c>
      <c r="W107" s="248" t="s">
        <v>195</v>
      </c>
    </row>
    <row r="108" spans="1:27" ht="17.399999999999999" customHeight="1">
      <c r="A108" s="34"/>
      <c r="B108" s="366"/>
      <c r="C108" s="69"/>
      <c r="D108" s="42"/>
      <c r="E108" s="367"/>
      <c r="F108" s="367"/>
      <c r="G108" s="35"/>
      <c r="H108" s="35"/>
      <c r="I108" s="35"/>
      <c r="J108" s="35"/>
      <c r="K108" s="62"/>
      <c r="L108" s="214"/>
      <c r="M108" s="228"/>
      <c r="N108" s="62"/>
      <c r="O108" s="62"/>
      <c r="P108" s="288"/>
      <c r="Q108" s="354"/>
      <c r="R108" s="288"/>
      <c r="S108" s="273"/>
      <c r="T108" s="273"/>
      <c r="U108" s="273"/>
      <c r="V108" s="69"/>
      <c r="W108" s="249"/>
    </row>
    <row r="109" spans="1:27" s="63" customFormat="1">
      <c r="A109" s="185"/>
      <c r="B109" s="188" t="s">
        <v>135</v>
      </c>
      <c r="C109" s="186"/>
      <c r="D109" s="187"/>
      <c r="E109" s="189"/>
      <c r="F109" s="438">
        <f>SUM(F112:F114)</f>
        <v>323339800</v>
      </c>
      <c r="G109" s="439">
        <f>SUM(G116:G118)</f>
        <v>95147000</v>
      </c>
      <c r="H109" s="439">
        <f t="shared" ref="H109:O109" si="47">SUM(H116:H118)</f>
        <v>0</v>
      </c>
      <c r="I109" s="439">
        <f t="shared" si="47"/>
        <v>95147000</v>
      </c>
      <c r="J109" s="439">
        <f t="shared" si="47"/>
        <v>90092000</v>
      </c>
      <c r="K109" s="439">
        <f t="shared" si="47"/>
        <v>0</v>
      </c>
      <c r="L109" s="440" t="s">
        <v>147</v>
      </c>
      <c r="M109" s="441">
        <f t="shared" si="47"/>
        <v>78660000</v>
      </c>
      <c r="N109" s="439">
        <f t="shared" si="47"/>
        <v>16487000</v>
      </c>
      <c r="O109" s="439">
        <f t="shared" si="47"/>
        <v>11432000</v>
      </c>
      <c r="P109" s="442"/>
      <c r="Q109" s="355"/>
      <c r="R109" s="298"/>
      <c r="S109" s="274"/>
      <c r="T109" s="274"/>
      <c r="U109" s="274"/>
      <c r="V109" s="81"/>
      <c r="W109" s="250"/>
      <c r="AA109" s="257"/>
    </row>
    <row r="110" spans="1:27" s="97" customFormat="1">
      <c r="A110" s="39"/>
      <c r="B110" s="113"/>
      <c r="C110" s="98"/>
      <c r="D110" s="40"/>
      <c r="E110" s="114"/>
      <c r="F110" s="115"/>
      <c r="G110" s="447">
        <f>SUM(F109:G109)</f>
        <v>418486800</v>
      </c>
      <c r="H110" s="116"/>
      <c r="I110" s="114"/>
      <c r="J110" s="114"/>
      <c r="K110" s="117"/>
      <c r="L110" s="215"/>
      <c r="M110" s="229"/>
      <c r="N110" s="117"/>
      <c r="O110" s="117"/>
      <c r="P110" s="290"/>
      <c r="Q110" s="356"/>
      <c r="R110" s="290"/>
      <c r="S110" s="275"/>
      <c r="T110" s="275"/>
      <c r="U110" s="275"/>
      <c r="V110" s="118"/>
      <c r="W110" s="251"/>
    </row>
    <row r="111" spans="1:27">
      <c r="A111" s="3"/>
      <c r="B111" s="193" t="s">
        <v>61</v>
      </c>
      <c r="C111" s="194"/>
      <c r="D111" s="195"/>
      <c r="E111" s="56"/>
      <c r="F111" s="196">
        <f>SUM(F112:F114)</f>
        <v>323339800</v>
      </c>
      <c r="G111" s="56"/>
      <c r="H111" s="23"/>
      <c r="I111" s="23"/>
      <c r="J111" s="30"/>
      <c r="K111" s="14"/>
      <c r="L111" s="207"/>
      <c r="M111" s="162"/>
      <c r="N111" s="14"/>
      <c r="O111" s="14"/>
      <c r="P111" s="284"/>
      <c r="Q111" s="343"/>
      <c r="R111" s="284"/>
      <c r="S111" s="268"/>
      <c r="T111" s="268"/>
      <c r="U111" s="268"/>
      <c r="V111" s="64"/>
      <c r="W111" s="134"/>
    </row>
    <row r="112" spans="1:27">
      <c r="A112" s="3">
        <v>1</v>
      </c>
      <c r="B112" s="49" t="s">
        <v>56</v>
      </c>
      <c r="C112" s="64" t="s">
        <v>77</v>
      </c>
      <c r="D112" s="31">
        <v>1</v>
      </c>
      <c r="E112" s="14"/>
      <c r="F112" s="50">
        <v>13063400</v>
      </c>
      <c r="G112" s="50"/>
      <c r="H112" s="30"/>
      <c r="I112" s="30"/>
      <c r="J112" s="30"/>
      <c r="K112" s="14"/>
      <c r="L112" s="207"/>
      <c r="M112" s="162"/>
      <c r="N112" s="14"/>
      <c r="O112" s="14"/>
      <c r="P112" s="284"/>
      <c r="Q112" s="343"/>
      <c r="R112" s="284"/>
      <c r="S112" s="268"/>
      <c r="T112" s="268"/>
      <c r="U112" s="268"/>
      <c r="V112" s="64"/>
      <c r="W112" s="134"/>
    </row>
    <row r="113" spans="1:27">
      <c r="A113" s="3">
        <v>2</v>
      </c>
      <c r="B113" s="20" t="s">
        <v>57</v>
      </c>
      <c r="C113" s="64" t="s">
        <v>77</v>
      </c>
      <c r="D113" s="31">
        <v>1</v>
      </c>
      <c r="E113" s="14"/>
      <c r="F113" s="23">
        <v>84526400</v>
      </c>
      <c r="G113" s="23"/>
      <c r="H113" s="30"/>
      <c r="I113" s="30"/>
      <c r="J113" s="30"/>
      <c r="K113" s="14"/>
      <c r="L113" s="207"/>
      <c r="M113" s="162"/>
      <c r="N113" s="14"/>
      <c r="O113" s="14"/>
      <c r="P113" s="284"/>
      <c r="Q113" s="343"/>
      <c r="R113" s="284"/>
      <c r="S113" s="268"/>
      <c r="T113" s="268"/>
      <c r="U113" s="268"/>
      <c r="V113" s="64"/>
      <c r="W113" s="134"/>
    </row>
    <row r="114" spans="1:27">
      <c r="A114" s="3">
        <v>3</v>
      </c>
      <c r="B114" s="51" t="s">
        <v>58</v>
      </c>
      <c r="C114" s="64" t="s">
        <v>77</v>
      </c>
      <c r="D114" s="31">
        <v>1</v>
      </c>
      <c r="E114" s="14"/>
      <c r="F114" s="23">
        <v>225750000</v>
      </c>
      <c r="G114" s="23"/>
      <c r="H114" s="30"/>
      <c r="I114" s="30"/>
      <c r="J114" s="30"/>
      <c r="K114" s="14"/>
      <c r="L114" s="207"/>
      <c r="M114" s="162"/>
      <c r="N114" s="14"/>
      <c r="O114" s="14"/>
      <c r="P114" s="284"/>
      <c r="Q114" s="343"/>
      <c r="R114" s="284"/>
      <c r="S114" s="268"/>
      <c r="T114" s="268"/>
      <c r="U114" s="268"/>
      <c r="V114" s="64"/>
      <c r="W114" s="134"/>
    </row>
    <row r="115" spans="1:27">
      <c r="A115" s="3"/>
      <c r="B115" s="197" t="s">
        <v>62</v>
      </c>
      <c r="C115" s="194"/>
      <c r="D115" s="195"/>
      <c r="E115" s="198"/>
      <c r="F115" s="198"/>
      <c r="G115" s="196">
        <f>SUM(G116:G118)</f>
        <v>95147000</v>
      </c>
      <c r="H115" s="104"/>
      <c r="I115" s="104"/>
      <c r="J115" s="104"/>
      <c r="K115" s="104"/>
      <c r="L115" s="207"/>
      <c r="M115" s="162"/>
      <c r="N115" s="14"/>
      <c r="O115" s="14"/>
      <c r="P115" s="284"/>
      <c r="Q115" s="343"/>
      <c r="R115" s="284"/>
      <c r="S115" s="268"/>
      <c r="T115" s="268"/>
      <c r="U115" s="268"/>
      <c r="V115" s="64"/>
      <c r="W115" s="134"/>
    </row>
    <row r="116" spans="1:27" s="138" customFormat="1">
      <c r="A116" s="123">
        <v>4</v>
      </c>
      <c r="B116" s="137" t="s">
        <v>151</v>
      </c>
      <c r="C116" s="123" t="s">
        <v>77</v>
      </c>
      <c r="D116" s="123">
        <v>1</v>
      </c>
      <c r="E116" s="124"/>
      <c r="F116" s="124"/>
      <c r="G116" s="122">
        <v>19500000</v>
      </c>
      <c r="H116" s="122"/>
      <c r="I116" s="122">
        <v>19500000</v>
      </c>
      <c r="J116" s="135">
        <v>16500000</v>
      </c>
      <c r="K116" s="122"/>
      <c r="L116" s="216"/>
      <c r="M116" s="230">
        <v>13488000</v>
      </c>
      <c r="N116" s="135">
        <f>+I116-M116</f>
        <v>6012000</v>
      </c>
      <c r="O116" s="135">
        <f>+J116-M116</f>
        <v>3012000</v>
      </c>
      <c r="P116" s="291" t="s">
        <v>233</v>
      </c>
      <c r="Q116" s="338">
        <v>44173</v>
      </c>
      <c r="R116" s="291" t="s">
        <v>219</v>
      </c>
      <c r="S116" s="268">
        <f t="shared" ref="S116:S118" si="48">+Q116+R116</f>
        <v>44473</v>
      </c>
      <c r="T116" s="276"/>
      <c r="U116" s="276"/>
      <c r="V116" s="123">
        <v>8010000219</v>
      </c>
      <c r="W116" s="124" t="s">
        <v>140</v>
      </c>
    </row>
    <row r="117" spans="1:27">
      <c r="A117" s="3">
        <v>5</v>
      </c>
      <c r="B117" s="6" t="s">
        <v>59</v>
      </c>
      <c r="C117" s="64" t="s">
        <v>77</v>
      </c>
      <c r="D117" s="31">
        <v>1</v>
      </c>
      <c r="E117" s="14"/>
      <c r="F117" s="14"/>
      <c r="G117" s="23">
        <v>29955000</v>
      </c>
      <c r="H117" s="30"/>
      <c r="I117" s="30">
        <v>29955000</v>
      </c>
      <c r="J117" s="30">
        <v>27900000</v>
      </c>
      <c r="K117" s="30"/>
      <c r="L117" s="207"/>
      <c r="M117" s="162">
        <v>19480000</v>
      </c>
      <c r="N117" s="135">
        <f>+I117-M117</f>
        <v>10475000</v>
      </c>
      <c r="O117" s="135">
        <f>+J117-M117</f>
        <v>8420000</v>
      </c>
      <c r="P117" s="291" t="s">
        <v>234</v>
      </c>
      <c r="Q117" s="343">
        <v>44200</v>
      </c>
      <c r="R117" s="284" t="s">
        <v>219</v>
      </c>
      <c r="S117" s="268">
        <f t="shared" si="48"/>
        <v>44500</v>
      </c>
      <c r="T117" s="268"/>
      <c r="U117" s="268"/>
      <c r="V117" s="64">
        <v>8010000245</v>
      </c>
      <c r="W117" s="134" t="s">
        <v>78</v>
      </c>
    </row>
    <row r="118" spans="1:27" s="63" customFormat="1">
      <c r="A118" s="13">
        <v>6</v>
      </c>
      <c r="B118" s="52" t="s">
        <v>60</v>
      </c>
      <c r="C118" s="93" t="s">
        <v>77</v>
      </c>
      <c r="D118" s="32">
        <v>1</v>
      </c>
      <c r="E118" s="33"/>
      <c r="F118" s="33"/>
      <c r="G118" s="53">
        <v>45692000</v>
      </c>
      <c r="H118" s="95"/>
      <c r="I118" s="95">
        <v>45692000</v>
      </c>
      <c r="J118" s="95">
        <v>45692000</v>
      </c>
      <c r="K118" s="95"/>
      <c r="L118" s="210"/>
      <c r="M118" s="255">
        <v>45692000</v>
      </c>
      <c r="N118" s="256">
        <f>+I118-M118</f>
        <v>0</v>
      </c>
      <c r="O118" s="256">
        <f>+J118-M118</f>
        <v>0</v>
      </c>
      <c r="P118" s="292" t="s">
        <v>235</v>
      </c>
      <c r="Q118" s="357">
        <v>44189</v>
      </c>
      <c r="R118" s="292" t="s">
        <v>236</v>
      </c>
      <c r="S118" s="268">
        <f t="shared" si="48"/>
        <v>44429</v>
      </c>
      <c r="T118" s="277"/>
      <c r="U118" s="277"/>
      <c r="V118" s="126">
        <v>8010000406</v>
      </c>
      <c r="W118" s="246" t="s">
        <v>78</v>
      </c>
    </row>
    <row r="119" spans="1:27" s="169" customFormat="1" ht="1.95" customHeight="1">
      <c r="A119" s="163"/>
      <c r="B119" s="164"/>
      <c r="C119" s="165"/>
      <c r="D119" s="166"/>
      <c r="E119" s="167"/>
      <c r="F119" s="167"/>
      <c r="G119" s="168"/>
      <c r="H119" s="168"/>
      <c r="I119" s="168"/>
      <c r="J119" s="168"/>
      <c r="K119" s="168"/>
      <c r="L119" s="217"/>
      <c r="M119" s="231"/>
      <c r="N119" s="167"/>
      <c r="O119" s="167"/>
      <c r="P119" s="167"/>
      <c r="Q119" s="358"/>
      <c r="R119" s="167"/>
      <c r="S119" s="167"/>
      <c r="T119" s="346"/>
      <c r="U119" s="346"/>
      <c r="V119" s="167"/>
      <c r="W119" s="167"/>
    </row>
    <row r="120" spans="1:27" s="119" customFormat="1" ht="29.25" customHeight="1">
      <c r="A120" s="380"/>
      <c r="B120" s="448" t="s">
        <v>304</v>
      </c>
      <c r="C120" s="344"/>
      <c r="D120" s="381"/>
      <c r="E120" s="382"/>
      <c r="F120" s="382">
        <f t="shared" ref="F120:K120" si="49">+F122+F148+F151+F154</f>
        <v>34027520</v>
      </c>
      <c r="G120" s="382">
        <f t="shared" si="49"/>
        <v>42731000</v>
      </c>
      <c r="H120" s="382">
        <f t="shared" si="49"/>
        <v>0</v>
      </c>
      <c r="I120" s="382">
        <f t="shared" si="49"/>
        <v>42731000</v>
      </c>
      <c r="J120" s="382">
        <f t="shared" si="49"/>
        <v>41110994.5</v>
      </c>
      <c r="K120" s="382">
        <f t="shared" si="49"/>
        <v>0</v>
      </c>
      <c r="L120" s="383" t="s">
        <v>147</v>
      </c>
      <c r="M120" s="384">
        <f>+M122+M148+M151+M154</f>
        <v>35952400</v>
      </c>
      <c r="N120" s="382">
        <f>+N122+N148+N151+N154</f>
        <v>6178600</v>
      </c>
      <c r="O120" s="385">
        <f>+O122+O148+O151+O154</f>
        <v>3631023.75</v>
      </c>
      <c r="P120" s="333"/>
      <c r="Q120" s="334"/>
      <c r="R120" s="335"/>
      <c r="S120" s="334"/>
      <c r="T120" s="334"/>
      <c r="U120" s="334"/>
      <c r="V120" s="336"/>
      <c r="W120" s="248"/>
    </row>
    <row r="121" spans="1:27" s="119" customFormat="1" ht="29.25" customHeight="1">
      <c r="A121" s="386"/>
      <c r="B121" s="387"/>
      <c r="C121" s="388"/>
      <c r="D121" s="389"/>
      <c r="E121" s="390"/>
      <c r="F121" s="460">
        <f>SUM(F120:G120)</f>
        <v>76758520</v>
      </c>
      <c r="G121" s="461"/>
      <c r="H121" s="462">
        <f>SUM(H120:I120)</f>
        <v>42731000</v>
      </c>
      <c r="I121" s="463"/>
      <c r="J121" s="390"/>
      <c r="K121" s="391"/>
      <c r="L121" s="392"/>
      <c r="M121" s="393"/>
      <c r="N121" s="391"/>
      <c r="O121" s="391"/>
      <c r="P121" s="337"/>
      <c r="Q121" s="338"/>
      <c r="R121" s="291"/>
      <c r="S121" s="338"/>
      <c r="T121" s="338"/>
      <c r="U121" s="338"/>
      <c r="V121" s="123"/>
      <c r="W121" s="134"/>
    </row>
    <row r="122" spans="1:27">
      <c r="A122" s="185"/>
      <c r="B122" s="188" t="s">
        <v>303</v>
      </c>
      <c r="C122" s="186"/>
      <c r="D122" s="187"/>
      <c r="E122" s="189"/>
      <c r="F122" s="189"/>
      <c r="G122" s="189">
        <f>SUM(G123:G146)</f>
        <v>19281000</v>
      </c>
      <c r="H122" s="189">
        <f>SUM(H123:H146)</f>
        <v>0</v>
      </c>
      <c r="I122" s="189">
        <f t="shared" ref="I122:O122" si="50">SUM(I123:I146)</f>
        <v>19281000</v>
      </c>
      <c r="J122" s="189">
        <f t="shared" si="50"/>
        <v>17660994.5</v>
      </c>
      <c r="K122" s="189">
        <f t="shared" si="50"/>
        <v>0</v>
      </c>
      <c r="L122" s="189"/>
      <c r="M122" s="189">
        <f t="shared" si="50"/>
        <v>17025000</v>
      </c>
      <c r="N122" s="189">
        <f t="shared" si="50"/>
        <v>1656000</v>
      </c>
      <c r="O122" s="332">
        <f t="shared" si="50"/>
        <v>508423.75</v>
      </c>
      <c r="P122" s="339"/>
      <c r="Q122" s="350"/>
      <c r="R122" s="285"/>
      <c r="S122" s="269"/>
      <c r="T122" s="269"/>
      <c r="U122" s="269"/>
      <c r="V122" s="93"/>
      <c r="W122" s="246"/>
      <c r="AA122" s="161"/>
    </row>
    <row r="123" spans="1:27">
      <c r="A123" s="36">
        <v>1</v>
      </c>
      <c r="B123" s="77" t="s">
        <v>79</v>
      </c>
      <c r="C123" s="78" t="s">
        <v>46</v>
      </c>
      <c r="D123" s="79">
        <v>3</v>
      </c>
      <c r="E123" s="80">
        <v>150000</v>
      </c>
      <c r="F123" s="80"/>
      <c r="G123" s="41">
        <f>D123*E123</f>
        <v>450000</v>
      </c>
      <c r="H123" s="302"/>
      <c r="I123" s="38">
        <v>450000</v>
      </c>
      <c r="J123" s="38">
        <v>427500</v>
      </c>
      <c r="K123" s="38"/>
      <c r="L123" s="218"/>
      <c r="M123" s="303">
        <v>392000</v>
      </c>
      <c r="N123" s="14">
        <f t="shared" ref="N123:N127" si="51">+G123-M123</f>
        <v>58000</v>
      </c>
      <c r="O123" s="14">
        <f t="shared" ref="O123:O127" si="52">+J123-M123</f>
        <v>35500</v>
      </c>
      <c r="P123" s="289"/>
      <c r="Q123" s="359"/>
      <c r="R123" s="289"/>
      <c r="S123" s="278"/>
      <c r="T123" s="278"/>
      <c r="U123" s="278"/>
      <c r="V123" s="123">
        <v>8010000237</v>
      </c>
      <c r="W123" s="252"/>
    </row>
    <row r="124" spans="1:27">
      <c r="A124" s="3">
        <v>2</v>
      </c>
      <c r="B124" s="57" t="s">
        <v>80</v>
      </c>
      <c r="C124" s="58" t="s">
        <v>46</v>
      </c>
      <c r="D124" s="59">
        <v>5</v>
      </c>
      <c r="E124" s="60">
        <v>110000</v>
      </c>
      <c r="F124" s="60"/>
      <c r="G124" s="23">
        <f t="shared" ref="G124:G129" si="53">D124*E124</f>
        <v>550000</v>
      </c>
      <c r="H124" s="145"/>
      <c r="I124" s="30">
        <v>550000</v>
      </c>
      <c r="J124" s="30">
        <v>391352.5</v>
      </c>
      <c r="K124" s="30"/>
      <c r="L124" s="207"/>
      <c r="M124" s="232">
        <v>252500</v>
      </c>
      <c r="N124" s="14">
        <f t="shared" si="51"/>
        <v>297500</v>
      </c>
      <c r="O124" s="14">
        <f t="shared" si="52"/>
        <v>138852.5</v>
      </c>
      <c r="P124" s="284" t="s">
        <v>237</v>
      </c>
      <c r="Q124" s="343">
        <v>44216</v>
      </c>
      <c r="R124" s="284" t="s">
        <v>230</v>
      </c>
      <c r="S124" s="268">
        <f t="shared" ref="S124" si="54">+Q124+R124</f>
        <v>44306</v>
      </c>
      <c r="T124" s="268"/>
      <c r="U124" s="268"/>
      <c r="V124" s="123">
        <v>8010000237</v>
      </c>
      <c r="W124" s="134" t="s">
        <v>65</v>
      </c>
    </row>
    <row r="125" spans="1:27">
      <c r="A125" s="3">
        <v>3</v>
      </c>
      <c r="B125" s="57" t="s">
        <v>81</v>
      </c>
      <c r="C125" s="58" t="s">
        <v>95</v>
      </c>
      <c r="D125" s="59">
        <v>10</v>
      </c>
      <c r="E125" s="60">
        <v>28500</v>
      </c>
      <c r="F125" s="60"/>
      <c r="G125" s="23">
        <f t="shared" si="53"/>
        <v>285000</v>
      </c>
      <c r="H125" s="145"/>
      <c r="I125" s="30">
        <v>285000</v>
      </c>
      <c r="J125" s="30">
        <v>289702.5</v>
      </c>
      <c r="K125" s="30"/>
      <c r="L125" s="207"/>
      <c r="M125" s="232">
        <v>226196</v>
      </c>
      <c r="N125" s="14">
        <f t="shared" si="51"/>
        <v>58804</v>
      </c>
      <c r="O125" s="14">
        <f t="shared" si="52"/>
        <v>63506.5</v>
      </c>
      <c r="P125" s="284"/>
      <c r="Q125" s="343"/>
      <c r="R125" s="284"/>
      <c r="S125" s="268"/>
      <c r="T125" s="268"/>
      <c r="U125" s="268"/>
      <c r="V125" s="123">
        <v>8010000237</v>
      </c>
      <c r="W125" s="134">
        <v>2427000</v>
      </c>
    </row>
    <row r="126" spans="1:27">
      <c r="A126" s="3">
        <v>4</v>
      </c>
      <c r="B126" s="57" t="s">
        <v>82</v>
      </c>
      <c r="C126" s="58" t="s">
        <v>44</v>
      </c>
      <c r="D126" s="59">
        <v>10</v>
      </c>
      <c r="E126" s="60">
        <v>33700</v>
      </c>
      <c r="F126" s="60"/>
      <c r="G126" s="23">
        <f t="shared" si="53"/>
        <v>337000</v>
      </c>
      <c r="H126" s="145"/>
      <c r="I126" s="30">
        <v>337000</v>
      </c>
      <c r="J126" s="30">
        <v>343272</v>
      </c>
      <c r="K126" s="30"/>
      <c r="L126" s="207"/>
      <c r="M126" s="232">
        <v>335000</v>
      </c>
      <c r="N126" s="14">
        <f t="shared" si="51"/>
        <v>2000</v>
      </c>
      <c r="O126" s="14">
        <f t="shared" si="52"/>
        <v>8272</v>
      </c>
      <c r="P126" s="284" t="s">
        <v>238</v>
      </c>
      <c r="Q126" s="343">
        <v>44218</v>
      </c>
      <c r="R126" s="284" t="s">
        <v>230</v>
      </c>
      <c r="S126" s="268">
        <f t="shared" ref="S126:S127" si="55">+Q126+R126</f>
        <v>44308</v>
      </c>
      <c r="T126" s="268"/>
      <c r="U126" s="268"/>
      <c r="V126" s="123">
        <v>8010000258</v>
      </c>
      <c r="W126" s="134" t="s">
        <v>197</v>
      </c>
    </row>
    <row r="127" spans="1:27">
      <c r="A127" s="3">
        <v>5</v>
      </c>
      <c r="B127" s="57" t="s">
        <v>83</v>
      </c>
      <c r="C127" s="58" t="s">
        <v>44</v>
      </c>
      <c r="D127" s="59">
        <v>10</v>
      </c>
      <c r="E127" s="60">
        <v>20500</v>
      </c>
      <c r="F127" s="60"/>
      <c r="G127" s="23">
        <f t="shared" si="53"/>
        <v>205000</v>
      </c>
      <c r="H127" s="145"/>
      <c r="I127" s="30">
        <v>205000</v>
      </c>
      <c r="J127" s="30">
        <v>172296.75</v>
      </c>
      <c r="K127" s="30"/>
      <c r="L127" s="207"/>
      <c r="M127" s="232">
        <v>119304</v>
      </c>
      <c r="N127" s="14">
        <f t="shared" si="51"/>
        <v>85696</v>
      </c>
      <c r="O127" s="14">
        <f t="shared" si="52"/>
        <v>52992.75</v>
      </c>
      <c r="P127" s="284" t="s">
        <v>237</v>
      </c>
      <c r="Q127" s="343">
        <v>44216</v>
      </c>
      <c r="R127" s="284" t="s">
        <v>230</v>
      </c>
      <c r="S127" s="268">
        <f t="shared" si="55"/>
        <v>44306</v>
      </c>
      <c r="T127" s="268"/>
      <c r="U127" s="268"/>
      <c r="V127" s="123">
        <v>8010000237</v>
      </c>
      <c r="W127" s="134"/>
    </row>
    <row r="128" spans="1:27">
      <c r="A128" s="3">
        <v>6</v>
      </c>
      <c r="B128" s="57" t="s">
        <v>178</v>
      </c>
      <c r="C128" s="58" t="s">
        <v>44</v>
      </c>
      <c r="D128" s="59">
        <v>10</v>
      </c>
      <c r="E128" s="60">
        <v>30000</v>
      </c>
      <c r="F128" s="60"/>
      <c r="G128" s="23">
        <f t="shared" si="53"/>
        <v>300000</v>
      </c>
      <c r="H128" s="30"/>
      <c r="I128" s="30">
        <v>300000</v>
      </c>
      <c r="J128" s="30">
        <v>62006.5</v>
      </c>
      <c r="K128" s="30"/>
      <c r="L128" s="30">
        <v>300000</v>
      </c>
      <c r="M128" s="30"/>
      <c r="N128" s="417"/>
      <c r="O128" s="14"/>
      <c r="P128" s="284"/>
      <c r="Q128" s="343"/>
      <c r="R128" s="284"/>
      <c r="S128" s="268"/>
      <c r="T128" s="268"/>
      <c r="U128" s="268"/>
      <c r="V128" s="123"/>
      <c r="W128" s="64" t="s">
        <v>65</v>
      </c>
    </row>
    <row r="129" spans="1:23">
      <c r="A129" s="3">
        <v>7</v>
      </c>
      <c r="B129" s="57" t="s">
        <v>178</v>
      </c>
      <c r="C129" s="58" t="s">
        <v>44</v>
      </c>
      <c r="D129" s="59">
        <v>10</v>
      </c>
      <c r="E129" s="60">
        <v>30000</v>
      </c>
      <c r="F129" s="60"/>
      <c r="G129" s="23">
        <f t="shared" si="53"/>
        <v>300000</v>
      </c>
      <c r="I129" s="30">
        <v>300000</v>
      </c>
      <c r="J129" s="30">
        <v>65564.25</v>
      </c>
      <c r="K129" s="30"/>
      <c r="L129" s="30">
        <v>300000</v>
      </c>
      <c r="M129" s="30"/>
      <c r="N129" s="417"/>
      <c r="O129" s="14"/>
      <c r="P129" s="284"/>
      <c r="Q129" s="343"/>
      <c r="R129" s="284"/>
      <c r="S129" s="268"/>
      <c r="T129" s="268"/>
      <c r="U129" s="268"/>
      <c r="V129" s="123"/>
      <c r="W129" s="64" t="s">
        <v>65</v>
      </c>
    </row>
    <row r="130" spans="1:23" ht="23.25" customHeight="1">
      <c r="A130" s="3">
        <v>8</v>
      </c>
      <c r="B130" s="6" t="s">
        <v>84</v>
      </c>
      <c r="C130" s="18" t="s">
        <v>46</v>
      </c>
      <c r="D130" s="18">
        <v>1</v>
      </c>
      <c r="E130" s="23">
        <v>1750000</v>
      </c>
      <c r="F130" s="23"/>
      <c r="G130" s="23">
        <f>E130*D130</f>
        <v>1750000</v>
      </c>
      <c r="H130" s="30"/>
      <c r="I130" s="30">
        <v>1750000</v>
      </c>
      <c r="J130" s="30">
        <v>1662500</v>
      </c>
      <c r="K130" s="30"/>
      <c r="L130" s="207"/>
      <c r="M130" s="23">
        <v>1650000</v>
      </c>
      <c r="N130" s="14">
        <f>+G130-M130</f>
        <v>100000</v>
      </c>
      <c r="O130" s="14">
        <f>+J130-M130</f>
        <v>12500</v>
      </c>
      <c r="P130" s="284"/>
      <c r="Q130" s="343"/>
      <c r="R130" s="284"/>
      <c r="S130" s="268"/>
      <c r="T130" s="268"/>
      <c r="U130" s="268"/>
      <c r="V130" s="64"/>
      <c r="W130" s="134"/>
    </row>
    <row r="131" spans="1:23">
      <c r="A131" s="3">
        <v>9</v>
      </c>
      <c r="B131" s="6" t="s">
        <v>179</v>
      </c>
      <c r="C131" s="18" t="s">
        <v>44</v>
      </c>
      <c r="D131" s="18">
        <v>1</v>
      </c>
      <c r="E131" s="23">
        <v>1500000</v>
      </c>
      <c r="F131" s="23"/>
      <c r="G131" s="23">
        <f t="shared" ref="G131:G143" si="56">E131*D131</f>
        <v>1500000</v>
      </c>
      <c r="H131" s="30"/>
      <c r="I131" s="30">
        <v>1500000</v>
      </c>
      <c r="J131" s="30">
        <v>1425000</v>
      </c>
      <c r="K131" s="30"/>
      <c r="L131" s="207"/>
      <c r="M131" s="23">
        <v>1400000</v>
      </c>
      <c r="N131" s="14">
        <f t="shared" ref="N131:N143" si="57">+G131-M131</f>
        <v>100000</v>
      </c>
      <c r="O131" s="14">
        <f t="shared" ref="O131:O143" si="58">+J131-M131</f>
        <v>25000</v>
      </c>
      <c r="P131" s="284"/>
      <c r="Q131" s="343"/>
      <c r="R131" s="284"/>
      <c r="S131" s="268"/>
      <c r="T131" s="268"/>
      <c r="U131" s="268"/>
      <c r="V131" s="64"/>
      <c r="W131" s="134"/>
    </row>
    <row r="132" spans="1:23" ht="26.25" customHeight="1">
      <c r="A132" s="3">
        <v>10</v>
      </c>
      <c r="B132" s="6" t="s">
        <v>85</v>
      </c>
      <c r="C132" s="18" t="s">
        <v>46</v>
      </c>
      <c r="D132" s="18">
        <v>1</v>
      </c>
      <c r="E132" s="23">
        <v>1150000</v>
      </c>
      <c r="F132" s="23"/>
      <c r="G132" s="23">
        <f t="shared" si="56"/>
        <v>1150000</v>
      </c>
      <c r="H132" s="30"/>
      <c r="I132" s="30">
        <v>1150000</v>
      </c>
      <c r="J132" s="30">
        <v>1092500</v>
      </c>
      <c r="K132" s="30"/>
      <c r="L132" s="207"/>
      <c r="M132" s="23">
        <v>1090000</v>
      </c>
      <c r="N132" s="14">
        <f t="shared" si="57"/>
        <v>60000</v>
      </c>
      <c r="O132" s="14">
        <f t="shared" si="58"/>
        <v>2500</v>
      </c>
      <c r="P132" s="284"/>
      <c r="Q132" s="343"/>
      <c r="R132" s="284"/>
      <c r="S132" s="268"/>
      <c r="T132" s="268"/>
      <c r="U132" s="268"/>
      <c r="V132" s="64"/>
      <c r="W132" s="134"/>
    </row>
    <row r="133" spans="1:23" ht="27.75" customHeight="1">
      <c r="A133" s="3">
        <v>11</v>
      </c>
      <c r="B133" s="6" t="s">
        <v>86</v>
      </c>
      <c r="C133" s="18" t="s">
        <v>46</v>
      </c>
      <c r="D133" s="18">
        <v>1</v>
      </c>
      <c r="E133" s="23">
        <v>1800000</v>
      </c>
      <c r="F133" s="23"/>
      <c r="G133" s="23">
        <f t="shared" si="56"/>
        <v>1800000</v>
      </c>
      <c r="H133" s="30"/>
      <c r="I133" s="30">
        <v>1800000</v>
      </c>
      <c r="J133" s="30">
        <v>1710000</v>
      </c>
      <c r="K133" s="30"/>
      <c r="L133" s="207"/>
      <c r="M133" s="23">
        <v>1685000</v>
      </c>
      <c r="N133" s="14">
        <f t="shared" si="57"/>
        <v>115000</v>
      </c>
      <c r="O133" s="14">
        <f t="shared" si="58"/>
        <v>25000</v>
      </c>
      <c r="P133" s="284"/>
      <c r="Q133" s="343"/>
      <c r="R133" s="284"/>
      <c r="S133" s="268"/>
      <c r="T133" s="268"/>
      <c r="U133" s="268"/>
      <c r="V133" s="64"/>
      <c r="W133" s="134"/>
    </row>
    <row r="134" spans="1:23" ht="26.25" customHeight="1">
      <c r="A134" s="3">
        <v>12</v>
      </c>
      <c r="B134" s="6" t="s">
        <v>87</v>
      </c>
      <c r="C134" s="18" t="s">
        <v>46</v>
      </c>
      <c r="D134" s="18">
        <v>1</v>
      </c>
      <c r="E134" s="23">
        <v>1350000</v>
      </c>
      <c r="F134" s="23"/>
      <c r="G134" s="23">
        <f t="shared" si="56"/>
        <v>1350000</v>
      </c>
      <c r="H134" s="30"/>
      <c r="I134" s="30">
        <v>1350000</v>
      </c>
      <c r="J134" s="30">
        <v>1282500</v>
      </c>
      <c r="K134" s="30"/>
      <c r="L134" s="207"/>
      <c r="M134" s="23">
        <v>1280000</v>
      </c>
      <c r="N134" s="14">
        <f t="shared" si="57"/>
        <v>70000</v>
      </c>
      <c r="O134" s="14">
        <f t="shared" si="58"/>
        <v>2500</v>
      </c>
      <c r="P134" s="284"/>
      <c r="Q134" s="343"/>
      <c r="R134" s="284"/>
      <c r="S134" s="268"/>
      <c r="T134" s="268"/>
      <c r="U134" s="268"/>
      <c r="V134" s="64"/>
      <c r="W134" s="134"/>
    </row>
    <row r="135" spans="1:23" ht="25.5" customHeight="1">
      <c r="A135" s="3">
        <v>13</v>
      </c>
      <c r="B135" s="6" t="s">
        <v>88</v>
      </c>
      <c r="C135" s="18" t="s">
        <v>46</v>
      </c>
      <c r="D135" s="18">
        <v>1</v>
      </c>
      <c r="E135" s="23">
        <v>1030000</v>
      </c>
      <c r="F135" s="23"/>
      <c r="G135" s="23">
        <f t="shared" si="56"/>
        <v>1030000</v>
      </c>
      <c r="H135" s="30"/>
      <c r="I135" s="30">
        <v>1030000</v>
      </c>
      <c r="J135" s="30">
        <v>978500</v>
      </c>
      <c r="K135" s="30"/>
      <c r="L135" s="207"/>
      <c r="M135" s="23">
        <v>970000</v>
      </c>
      <c r="N135" s="14">
        <f t="shared" si="57"/>
        <v>60000</v>
      </c>
      <c r="O135" s="14">
        <f t="shared" si="58"/>
        <v>8500</v>
      </c>
      <c r="P135" s="284"/>
      <c r="Q135" s="343"/>
      <c r="R135" s="284"/>
      <c r="S135" s="268"/>
      <c r="T135" s="268"/>
      <c r="U135" s="268"/>
      <c r="V135" s="64"/>
      <c r="W135" s="134" t="s">
        <v>152</v>
      </c>
    </row>
    <row r="136" spans="1:23" ht="27.75" customHeight="1">
      <c r="A136" s="3">
        <v>14</v>
      </c>
      <c r="B136" s="6" t="s">
        <v>104</v>
      </c>
      <c r="C136" s="18" t="s">
        <v>46</v>
      </c>
      <c r="D136" s="18">
        <v>1</v>
      </c>
      <c r="E136" s="23">
        <v>928000</v>
      </c>
      <c r="F136" s="23"/>
      <c r="G136" s="23">
        <f t="shared" si="56"/>
        <v>928000</v>
      </c>
      <c r="H136" s="30"/>
      <c r="I136" s="30">
        <v>928000</v>
      </c>
      <c r="J136" s="30">
        <v>881600</v>
      </c>
      <c r="K136" s="30"/>
      <c r="L136" s="237"/>
      <c r="M136" s="23">
        <v>880000</v>
      </c>
      <c r="N136" s="14">
        <f t="shared" si="57"/>
        <v>48000</v>
      </c>
      <c r="O136" s="14">
        <f t="shared" si="58"/>
        <v>1600</v>
      </c>
      <c r="P136" s="284" t="s">
        <v>310</v>
      </c>
      <c r="Q136" s="343">
        <v>44308</v>
      </c>
      <c r="R136" s="284" t="s">
        <v>230</v>
      </c>
      <c r="S136" s="268">
        <f t="shared" ref="S136" si="59">+Q136+R136</f>
        <v>44398</v>
      </c>
      <c r="T136" s="268"/>
      <c r="U136" s="268"/>
      <c r="V136" s="64">
        <v>8010000368</v>
      </c>
      <c r="W136" s="134">
        <v>13694000</v>
      </c>
    </row>
    <row r="137" spans="1:23" ht="25.5" customHeight="1">
      <c r="A137" s="3">
        <v>15</v>
      </c>
      <c r="B137" s="6" t="s">
        <v>89</v>
      </c>
      <c r="C137" s="18" t="s">
        <v>46</v>
      </c>
      <c r="D137" s="18">
        <v>1</v>
      </c>
      <c r="E137" s="23">
        <v>691000</v>
      </c>
      <c r="F137" s="23"/>
      <c r="G137" s="23">
        <f t="shared" si="56"/>
        <v>691000</v>
      </c>
      <c r="H137" s="30"/>
      <c r="I137" s="30">
        <v>691000</v>
      </c>
      <c r="J137" s="30">
        <v>656450</v>
      </c>
      <c r="K137" s="30"/>
      <c r="L137" s="207"/>
      <c r="M137" s="23">
        <v>650000</v>
      </c>
      <c r="N137" s="14">
        <f t="shared" si="57"/>
        <v>41000</v>
      </c>
      <c r="O137" s="14">
        <f t="shared" si="58"/>
        <v>6450</v>
      </c>
      <c r="P137" s="284"/>
      <c r="Q137" s="343"/>
      <c r="R137" s="284"/>
      <c r="S137" s="268"/>
      <c r="T137" s="268"/>
      <c r="U137" s="268"/>
      <c r="V137" s="64"/>
      <c r="W137" s="134" t="s">
        <v>198</v>
      </c>
    </row>
    <row r="138" spans="1:23" ht="24" customHeight="1">
      <c r="A138" s="3">
        <v>16</v>
      </c>
      <c r="B138" s="6" t="s">
        <v>105</v>
      </c>
      <c r="C138" s="18" t="s">
        <v>46</v>
      </c>
      <c r="D138" s="18">
        <v>1</v>
      </c>
      <c r="E138" s="23">
        <v>860000</v>
      </c>
      <c r="F138" s="23"/>
      <c r="G138" s="23">
        <f t="shared" si="56"/>
        <v>860000</v>
      </c>
      <c r="H138" s="30"/>
      <c r="I138" s="30">
        <v>860000</v>
      </c>
      <c r="J138" s="30">
        <v>817000</v>
      </c>
      <c r="K138" s="30"/>
      <c r="L138" s="207"/>
      <c r="M138" s="23">
        <v>810000</v>
      </c>
      <c r="N138" s="14">
        <f t="shared" si="57"/>
        <v>50000</v>
      </c>
      <c r="O138" s="14">
        <f t="shared" si="58"/>
        <v>7000</v>
      </c>
      <c r="P138" s="284"/>
      <c r="Q138" s="343"/>
      <c r="R138" s="284"/>
      <c r="S138" s="268"/>
      <c r="T138" s="268"/>
      <c r="U138" s="268"/>
      <c r="V138" s="64"/>
      <c r="W138" s="249"/>
    </row>
    <row r="139" spans="1:23" ht="26.25" customHeight="1">
      <c r="A139" s="3">
        <v>17</v>
      </c>
      <c r="B139" s="6" t="s">
        <v>90</v>
      </c>
      <c r="C139" s="18" t="s">
        <v>46</v>
      </c>
      <c r="D139" s="18">
        <v>1</v>
      </c>
      <c r="E139" s="23">
        <v>530000</v>
      </c>
      <c r="F139" s="23"/>
      <c r="G139" s="23">
        <f t="shared" si="56"/>
        <v>530000</v>
      </c>
      <c r="H139" s="30"/>
      <c r="I139" s="30">
        <v>530000</v>
      </c>
      <c r="J139" s="30">
        <v>503500</v>
      </c>
      <c r="K139" s="30"/>
      <c r="L139" s="207"/>
      <c r="M139" s="23">
        <v>500000</v>
      </c>
      <c r="N139" s="14">
        <f t="shared" si="57"/>
        <v>30000</v>
      </c>
      <c r="O139" s="14">
        <f t="shared" si="58"/>
        <v>3500</v>
      </c>
      <c r="P139" s="284"/>
      <c r="Q139" s="343"/>
      <c r="R139" s="284"/>
      <c r="S139" s="268"/>
      <c r="T139" s="268"/>
      <c r="U139" s="268"/>
      <c r="V139" s="64"/>
      <c r="W139" s="252"/>
    </row>
    <row r="140" spans="1:23">
      <c r="A140" s="3">
        <v>18</v>
      </c>
      <c r="B140" s="6" t="s">
        <v>91</v>
      </c>
      <c r="C140" s="18" t="s">
        <v>44</v>
      </c>
      <c r="D140" s="18">
        <v>1</v>
      </c>
      <c r="E140" s="23">
        <v>920000</v>
      </c>
      <c r="F140" s="23"/>
      <c r="G140" s="23">
        <f t="shared" si="56"/>
        <v>920000</v>
      </c>
      <c r="H140" s="30"/>
      <c r="I140" s="30">
        <v>920000</v>
      </c>
      <c r="J140" s="30">
        <v>874000</v>
      </c>
      <c r="K140" s="30"/>
      <c r="L140" s="207"/>
      <c r="M140" s="23">
        <v>870000</v>
      </c>
      <c r="N140" s="14">
        <f t="shared" si="57"/>
        <v>50000</v>
      </c>
      <c r="O140" s="14">
        <f t="shared" si="58"/>
        <v>4000</v>
      </c>
      <c r="P140" s="284"/>
      <c r="Q140" s="343"/>
      <c r="R140" s="284"/>
      <c r="S140" s="268"/>
      <c r="T140" s="268"/>
      <c r="U140" s="268"/>
      <c r="V140" s="64"/>
      <c r="W140" s="134"/>
    </row>
    <row r="141" spans="1:23" ht="25.5" customHeight="1">
      <c r="A141" s="3">
        <v>19</v>
      </c>
      <c r="B141" s="6" t="s">
        <v>92</v>
      </c>
      <c r="C141" s="18" t="s">
        <v>46</v>
      </c>
      <c r="D141" s="18">
        <v>1</v>
      </c>
      <c r="E141" s="23">
        <v>600000</v>
      </c>
      <c r="F141" s="23"/>
      <c r="G141" s="23">
        <f t="shared" si="56"/>
        <v>600000</v>
      </c>
      <c r="H141" s="30"/>
      <c r="I141" s="30">
        <v>600000</v>
      </c>
      <c r="J141" s="30">
        <v>570000</v>
      </c>
      <c r="K141" s="30"/>
      <c r="L141" s="207"/>
      <c r="M141" s="23">
        <v>560000</v>
      </c>
      <c r="N141" s="14">
        <f t="shared" si="57"/>
        <v>40000</v>
      </c>
      <c r="O141" s="14">
        <f t="shared" si="58"/>
        <v>10000</v>
      </c>
      <c r="P141" s="284"/>
      <c r="Q141" s="343"/>
      <c r="R141" s="284"/>
      <c r="S141" s="268"/>
      <c r="T141" s="268"/>
      <c r="U141" s="268"/>
      <c r="V141" s="64"/>
      <c r="W141" s="134"/>
    </row>
    <row r="142" spans="1:23">
      <c r="A142" s="3">
        <v>20</v>
      </c>
      <c r="B142" s="6" t="s">
        <v>93</v>
      </c>
      <c r="C142" s="18" t="s">
        <v>44</v>
      </c>
      <c r="D142" s="18">
        <v>1</v>
      </c>
      <c r="E142" s="23">
        <v>295000</v>
      </c>
      <c r="F142" s="23"/>
      <c r="G142" s="23">
        <f t="shared" si="56"/>
        <v>295000</v>
      </c>
      <c r="H142" s="30"/>
      <c r="I142" s="30">
        <v>295000</v>
      </c>
      <c r="J142" s="30">
        <v>280250</v>
      </c>
      <c r="K142" s="30"/>
      <c r="L142" s="207"/>
      <c r="M142" s="23">
        <v>280000</v>
      </c>
      <c r="N142" s="14">
        <f t="shared" si="57"/>
        <v>15000</v>
      </c>
      <c r="O142" s="14">
        <f t="shared" si="58"/>
        <v>250</v>
      </c>
      <c r="P142" s="284"/>
      <c r="Q142" s="343"/>
      <c r="R142" s="284"/>
      <c r="S142" s="268"/>
      <c r="T142" s="268"/>
      <c r="U142" s="268"/>
      <c r="V142" s="64"/>
      <c r="W142" s="134"/>
    </row>
    <row r="143" spans="1:23">
      <c r="A143" s="3">
        <v>21</v>
      </c>
      <c r="B143" s="6" t="s">
        <v>94</v>
      </c>
      <c r="C143" s="18" t="s">
        <v>44</v>
      </c>
      <c r="D143" s="18">
        <v>1</v>
      </c>
      <c r="E143" s="23">
        <v>290000</v>
      </c>
      <c r="F143" s="23"/>
      <c r="G143" s="23">
        <f t="shared" si="56"/>
        <v>290000</v>
      </c>
      <c r="H143" s="30"/>
      <c r="I143" s="30">
        <v>290000</v>
      </c>
      <c r="J143" s="30">
        <v>275500</v>
      </c>
      <c r="K143" s="30"/>
      <c r="L143" s="207"/>
      <c r="M143" s="23">
        <v>275000</v>
      </c>
      <c r="N143" s="14">
        <f t="shared" si="57"/>
        <v>15000</v>
      </c>
      <c r="O143" s="14">
        <f t="shared" si="58"/>
        <v>500</v>
      </c>
      <c r="P143" s="284"/>
      <c r="Q143" s="343"/>
      <c r="R143" s="284"/>
      <c r="S143" s="268"/>
      <c r="T143" s="268"/>
      <c r="U143" s="268"/>
      <c r="V143" s="64"/>
      <c r="W143" s="134"/>
    </row>
    <row r="144" spans="1:23" hidden="1">
      <c r="A144" s="3"/>
      <c r="B144" s="6"/>
      <c r="C144" s="18"/>
      <c r="D144" s="18"/>
      <c r="E144" s="23"/>
      <c r="F144" s="23"/>
      <c r="G144" s="23"/>
      <c r="H144" s="30"/>
      <c r="I144" s="30"/>
      <c r="J144" s="30"/>
      <c r="K144" s="30"/>
      <c r="L144" s="207"/>
      <c r="M144" s="162"/>
      <c r="N144" s="14"/>
      <c r="O144" s="14"/>
      <c r="P144" s="284"/>
      <c r="Q144" s="343"/>
      <c r="R144" s="284"/>
      <c r="S144" s="268"/>
      <c r="T144" s="268"/>
      <c r="U144" s="268"/>
      <c r="V144" s="64"/>
      <c r="W144" s="134"/>
    </row>
    <row r="145" spans="1:27">
      <c r="A145" s="5"/>
      <c r="B145" s="125" t="s">
        <v>97</v>
      </c>
      <c r="C145" s="99"/>
      <c r="D145" s="10"/>
      <c r="E145" s="23"/>
      <c r="F145" s="23"/>
      <c r="G145" s="23"/>
      <c r="H145" s="30"/>
      <c r="I145" s="30"/>
      <c r="J145" s="30"/>
      <c r="K145" s="14"/>
      <c r="L145" s="207"/>
      <c r="M145" s="162"/>
      <c r="N145" s="14"/>
      <c r="O145" s="14"/>
      <c r="P145" s="284"/>
      <c r="Q145" s="343"/>
      <c r="R145" s="284"/>
      <c r="S145" s="268"/>
      <c r="T145" s="268"/>
      <c r="U145" s="268"/>
      <c r="V145" s="64"/>
      <c r="W145" s="134"/>
    </row>
    <row r="146" spans="1:27" s="146" customFormat="1">
      <c r="A146" s="3">
        <v>22</v>
      </c>
      <c r="B146" s="57" t="s">
        <v>180</v>
      </c>
      <c r="C146" s="142" t="s">
        <v>77</v>
      </c>
      <c r="D146" s="143" t="s">
        <v>96</v>
      </c>
      <c r="E146" s="144">
        <v>15600000</v>
      </c>
      <c r="F146" s="144"/>
      <c r="G146" s="23">
        <v>3160000</v>
      </c>
      <c r="H146" s="145"/>
      <c r="I146" s="23">
        <v>3160000</v>
      </c>
      <c r="J146" s="23">
        <v>2900000</v>
      </c>
      <c r="K146" s="23"/>
      <c r="L146" s="205">
        <v>44287</v>
      </c>
      <c r="M146" s="162">
        <v>2800000</v>
      </c>
      <c r="N146" s="14">
        <f>+I146-M146</f>
        <v>360000</v>
      </c>
      <c r="O146" s="14">
        <f>+J146-M146</f>
        <v>100000</v>
      </c>
      <c r="P146" s="284" t="s">
        <v>311</v>
      </c>
      <c r="Q146" s="343" t="s">
        <v>312</v>
      </c>
      <c r="R146" s="284" t="s">
        <v>208</v>
      </c>
      <c r="S146" s="343" t="s">
        <v>147</v>
      </c>
      <c r="T146" s="279"/>
      <c r="U146" s="279"/>
      <c r="V146" s="64">
        <v>8010000403</v>
      </c>
      <c r="W146" s="134" t="s">
        <v>78</v>
      </c>
    </row>
    <row r="147" spans="1:27" s="146" customFormat="1">
      <c r="A147" s="3"/>
      <c r="B147" s="449" t="s">
        <v>148</v>
      </c>
      <c r="C147" s="142"/>
      <c r="D147" s="143"/>
      <c r="E147" s="144"/>
      <c r="F147" s="144"/>
      <c r="G147" s="23"/>
      <c r="H147" s="145"/>
      <c r="I147" s="23"/>
      <c r="J147" s="23"/>
      <c r="K147" s="23"/>
      <c r="L147" s="207"/>
      <c r="M147" s="162"/>
      <c r="N147" s="14"/>
      <c r="O147" s="14"/>
      <c r="P147" s="284"/>
      <c r="Q147" s="450"/>
      <c r="R147" s="451"/>
      <c r="S147" s="279"/>
      <c r="T147" s="279"/>
      <c r="U147" s="279"/>
      <c r="V147" s="452"/>
      <c r="W147" s="134"/>
    </row>
    <row r="148" spans="1:27">
      <c r="A148" s="453"/>
      <c r="B148" s="453" t="s">
        <v>134</v>
      </c>
      <c r="C148" s="454"/>
      <c r="D148" s="455"/>
      <c r="E148" s="456"/>
      <c r="F148" s="456"/>
      <c r="G148" s="456">
        <f>SUM(G149:G150)</f>
        <v>450000</v>
      </c>
      <c r="H148" s="456">
        <f>SUM(H149:H150)</f>
        <v>0</v>
      </c>
      <c r="I148" s="456">
        <f>SUM(I149:I150)</f>
        <v>450000</v>
      </c>
      <c r="J148" s="456">
        <f>SUM(J149:J150)</f>
        <v>450000</v>
      </c>
      <c r="K148" s="456">
        <f>SUM(K149:K150)</f>
        <v>0</v>
      </c>
      <c r="L148" s="457" t="s">
        <v>147</v>
      </c>
      <c r="M148" s="458">
        <f>SUM(M149:M150)</f>
        <v>447400</v>
      </c>
      <c r="N148" s="456">
        <f>SUM(N149:N150)</f>
        <v>2600</v>
      </c>
      <c r="O148" s="456">
        <f>SUM(O149:O150)</f>
        <v>2600</v>
      </c>
      <c r="P148" s="459"/>
      <c r="Q148" s="350"/>
      <c r="R148" s="285"/>
      <c r="S148" s="269"/>
      <c r="T148" s="269"/>
      <c r="U148" s="269"/>
      <c r="V148" s="93"/>
      <c r="W148" s="246"/>
      <c r="AA148" s="161"/>
    </row>
    <row r="149" spans="1:27">
      <c r="A149" s="36">
        <v>1</v>
      </c>
      <c r="B149" s="76" t="s">
        <v>98</v>
      </c>
      <c r="C149" s="73"/>
      <c r="D149" s="37"/>
      <c r="E149" s="38"/>
      <c r="F149" s="38"/>
      <c r="G149" s="41">
        <v>150000</v>
      </c>
      <c r="H149" s="41"/>
      <c r="I149" s="38">
        <v>150000</v>
      </c>
      <c r="J149" s="38">
        <v>150000</v>
      </c>
      <c r="K149" s="72"/>
      <c r="L149" s="218"/>
      <c r="M149" s="233">
        <v>149400</v>
      </c>
      <c r="N149" s="14">
        <f>+I149-M149</f>
        <v>600</v>
      </c>
      <c r="O149" s="14">
        <f>+J149-M149</f>
        <v>600</v>
      </c>
      <c r="P149" s="289"/>
      <c r="Q149" s="359"/>
      <c r="R149" s="289"/>
      <c r="S149" s="278"/>
      <c r="T149" s="278"/>
      <c r="U149" s="278"/>
      <c r="V149" s="73">
        <v>8010000424</v>
      </c>
      <c r="W149" s="252" t="s">
        <v>243</v>
      </c>
    </row>
    <row r="150" spans="1:27">
      <c r="A150" s="3">
        <v>2</v>
      </c>
      <c r="B150" s="65" t="s">
        <v>99</v>
      </c>
      <c r="C150" s="64"/>
      <c r="D150" s="31"/>
      <c r="E150" s="30"/>
      <c r="F150" s="30"/>
      <c r="G150" s="23">
        <v>300000</v>
      </c>
      <c r="H150" s="23"/>
      <c r="I150" s="30">
        <v>300000</v>
      </c>
      <c r="J150" s="30">
        <v>300000</v>
      </c>
      <c r="K150" s="14"/>
      <c r="L150" s="207"/>
      <c r="M150" s="162">
        <v>298000</v>
      </c>
      <c r="N150" s="14">
        <f>+I150-M150</f>
        <v>2000</v>
      </c>
      <c r="O150" s="14">
        <f>+J150-M150</f>
        <v>2000</v>
      </c>
      <c r="P150" s="284"/>
      <c r="Q150" s="343" t="s">
        <v>312</v>
      </c>
      <c r="R150" s="284"/>
      <c r="S150" s="343" t="s">
        <v>147</v>
      </c>
      <c r="T150" s="268"/>
      <c r="U150" s="268"/>
      <c r="V150" s="64">
        <v>8010000373</v>
      </c>
      <c r="W150" s="134" t="s">
        <v>243</v>
      </c>
    </row>
    <row r="151" spans="1:27">
      <c r="A151" s="188"/>
      <c r="B151" s="188" t="s">
        <v>136</v>
      </c>
      <c r="C151" s="186"/>
      <c r="D151" s="187"/>
      <c r="E151" s="189"/>
      <c r="F151" s="189"/>
      <c r="G151" s="189">
        <f>SUM(G152)</f>
        <v>1000000</v>
      </c>
      <c r="H151" s="189">
        <f>SUM(H152)</f>
        <v>0</v>
      </c>
      <c r="I151" s="189">
        <f>SUM(I152:I153)</f>
        <v>1000000</v>
      </c>
      <c r="J151" s="189">
        <f>SUM(J152:J153)</f>
        <v>1000000</v>
      </c>
      <c r="K151" s="189">
        <f>SUM(K152:K153)</f>
        <v>0</v>
      </c>
      <c r="L151" s="211" t="s">
        <v>147</v>
      </c>
      <c r="M151" s="225">
        <f>SUM(M152:M153)</f>
        <v>1000000</v>
      </c>
      <c r="N151" s="189">
        <f>SUM(N152:N153)</f>
        <v>0</v>
      </c>
      <c r="O151" s="189">
        <f>SUM(O152:O153)</f>
        <v>0</v>
      </c>
      <c r="P151" s="293"/>
      <c r="Q151" s="360"/>
      <c r="R151" s="299"/>
      <c r="S151" s="280"/>
      <c r="T151" s="280"/>
      <c r="U151" s="280"/>
      <c r="V151" s="74"/>
      <c r="W151" s="253"/>
      <c r="AA151" s="161"/>
    </row>
    <row r="152" spans="1:27">
      <c r="A152" s="36">
        <v>1</v>
      </c>
      <c r="B152" s="75" t="s">
        <v>388</v>
      </c>
      <c r="C152" s="73"/>
      <c r="D152" s="37"/>
      <c r="E152" s="38"/>
      <c r="F152" s="38"/>
      <c r="G152" s="38">
        <v>1000000</v>
      </c>
      <c r="H152" s="38"/>
      <c r="I152" s="38">
        <v>1000000</v>
      </c>
      <c r="J152" s="38">
        <v>1000000</v>
      </c>
      <c r="K152" s="72"/>
      <c r="L152" s="218"/>
      <c r="M152" s="234">
        <v>1000000</v>
      </c>
      <c r="N152" s="136">
        <f>+I152-M152</f>
        <v>0</v>
      </c>
      <c r="O152" s="136">
        <f>+J152-M152</f>
        <v>0</v>
      </c>
      <c r="P152" s="294" t="s">
        <v>239</v>
      </c>
      <c r="Q152" s="361">
        <v>44210</v>
      </c>
      <c r="R152" s="294" t="s">
        <v>240</v>
      </c>
      <c r="S152" s="268">
        <f t="shared" ref="S152" si="60">+Q152+R152</f>
        <v>44255</v>
      </c>
      <c r="T152" s="281">
        <v>44250</v>
      </c>
      <c r="U152" s="281">
        <v>44263</v>
      </c>
      <c r="V152" s="347">
        <v>8010000295</v>
      </c>
      <c r="W152" s="252" t="s">
        <v>75</v>
      </c>
    </row>
    <row r="153" spans="1:27">
      <c r="A153" s="34"/>
      <c r="B153" s="61" t="s">
        <v>389</v>
      </c>
      <c r="C153" s="69"/>
      <c r="D153" s="42"/>
      <c r="E153" s="35"/>
      <c r="F153" s="35"/>
      <c r="G153" s="35"/>
      <c r="H153" s="35"/>
      <c r="I153" s="35"/>
      <c r="J153" s="35"/>
      <c r="K153" s="62"/>
      <c r="L153" s="214"/>
      <c r="M153" s="228"/>
      <c r="N153" s="62"/>
      <c r="O153" s="62"/>
      <c r="P153" s="331" t="s">
        <v>313</v>
      </c>
      <c r="Q153" s="362"/>
      <c r="R153" s="288"/>
      <c r="S153" s="273"/>
      <c r="T153" s="273"/>
      <c r="U153" s="273"/>
      <c r="V153" s="69"/>
      <c r="W153" s="249"/>
    </row>
    <row r="154" spans="1:27">
      <c r="A154" s="188"/>
      <c r="B154" s="188" t="s">
        <v>135</v>
      </c>
      <c r="C154" s="186"/>
      <c r="D154" s="187"/>
      <c r="E154" s="189"/>
      <c r="F154" s="189">
        <f>+F155+F158</f>
        <v>34027520</v>
      </c>
      <c r="G154" s="189">
        <f t="shared" ref="G154:O154" si="61">+G155+G158</f>
        <v>22000000</v>
      </c>
      <c r="H154" s="189">
        <f t="shared" si="61"/>
        <v>0</v>
      </c>
      <c r="I154" s="189">
        <f t="shared" si="61"/>
        <v>22000000</v>
      </c>
      <c r="J154" s="189">
        <f t="shared" si="61"/>
        <v>22000000</v>
      </c>
      <c r="K154" s="189">
        <f t="shared" si="61"/>
        <v>0</v>
      </c>
      <c r="L154" s="211" t="s">
        <v>147</v>
      </c>
      <c r="M154" s="225">
        <f t="shared" si="61"/>
        <v>17480000</v>
      </c>
      <c r="N154" s="189">
        <f t="shared" si="61"/>
        <v>4520000</v>
      </c>
      <c r="O154" s="189">
        <f t="shared" si="61"/>
        <v>3120000</v>
      </c>
      <c r="P154" s="293"/>
      <c r="Q154" s="360"/>
      <c r="R154" s="299"/>
      <c r="S154" s="280"/>
      <c r="T154" s="280"/>
      <c r="U154" s="280"/>
      <c r="V154" s="74"/>
      <c r="W154" s="253"/>
      <c r="AA154" s="161"/>
    </row>
    <row r="155" spans="1:27">
      <c r="A155" s="70"/>
      <c r="B155" s="199" t="s">
        <v>61</v>
      </c>
      <c r="C155" s="200"/>
      <c r="D155" s="201"/>
      <c r="E155" s="202"/>
      <c r="F155" s="202">
        <f>SUM(F156:F157)</f>
        <v>34027520</v>
      </c>
      <c r="G155" s="71"/>
      <c r="H155" s="71"/>
      <c r="I155" s="71"/>
      <c r="J155" s="71"/>
      <c r="K155" s="136"/>
      <c r="L155" s="219"/>
      <c r="M155" s="234"/>
      <c r="N155" s="136"/>
      <c r="O155" s="136"/>
      <c r="P155" s="294"/>
      <c r="Q155" s="359"/>
      <c r="R155" s="289"/>
      <c r="S155" s="278"/>
      <c r="T155" s="278"/>
      <c r="U155" s="278"/>
      <c r="V155" s="73"/>
      <c r="W155" s="252"/>
    </row>
    <row r="156" spans="1:27">
      <c r="A156" s="3">
        <v>1</v>
      </c>
      <c r="B156" s="1" t="s">
        <v>101</v>
      </c>
      <c r="C156" s="64" t="s">
        <v>77</v>
      </c>
      <c r="D156" s="31"/>
      <c r="E156" s="66"/>
      <c r="F156" s="66">
        <v>777520</v>
      </c>
      <c r="G156" s="66"/>
      <c r="H156" s="66"/>
      <c r="I156" s="30"/>
      <c r="J156" s="30"/>
      <c r="K156" s="14"/>
      <c r="L156" s="207"/>
      <c r="M156" s="162"/>
      <c r="N156" s="14"/>
      <c r="O156" s="14"/>
      <c r="P156" s="284"/>
      <c r="Q156" s="343"/>
      <c r="R156" s="284"/>
      <c r="S156" s="268"/>
      <c r="T156" s="268"/>
      <c r="U156" s="268"/>
      <c r="V156" s="64"/>
      <c r="W156" s="134"/>
    </row>
    <row r="157" spans="1:27">
      <c r="A157" s="3">
        <v>2</v>
      </c>
      <c r="B157" s="1" t="s">
        <v>58</v>
      </c>
      <c r="C157" s="64" t="s">
        <v>77</v>
      </c>
      <c r="D157" s="31"/>
      <c r="E157" s="14"/>
      <c r="F157" s="14">
        <v>33250000</v>
      </c>
      <c r="G157" s="14"/>
      <c r="H157" s="14"/>
      <c r="I157" s="30"/>
      <c r="J157" s="30"/>
      <c r="K157" s="14"/>
      <c r="L157" s="207"/>
      <c r="M157" s="162"/>
      <c r="N157" s="14"/>
      <c r="O157" s="14"/>
      <c r="P157" s="284"/>
      <c r="Q157" s="343"/>
      <c r="R157" s="284"/>
      <c r="S157" s="268"/>
      <c r="T157" s="268"/>
      <c r="U157" s="268"/>
      <c r="V157" s="64"/>
      <c r="W157" s="134"/>
    </row>
    <row r="158" spans="1:27">
      <c r="A158" s="3"/>
      <c r="B158" s="193" t="s">
        <v>100</v>
      </c>
      <c r="C158" s="194"/>
      <c r="D158" s="195"/>
      <c r="E158" s="56"/>
      <c r="F158" s="56"/>
      <c r="G158" s="96">
        <f>SUM(G159:G160)</f>
        <v>22000000</v>
      </c>
      <c r="H158" s="96">
        <f t="shared" ref="H158:O158" si="62">SUM(H159:H160)</f>
        <v>0</v>
      </c>
      <c r="I158" s="96">
        <f t="shared" si="62"/>
        <v>22000000</v>
      </c>
      <c r="J158" s="96">
        <f t="shared" si="62"/>
        <v>22000000</v>
      </c>
      <c r="K158" s="96">
        <f t="shared" si="62"/>
        <v>0</v>
      </c>
      <c r="L158" s="220" t="s">
        <v>147</v>
      </c>
      <c r="M158" s="235">
        <f t="shared" si="62"/>
        <v>17480000</v>
      </c>
      <c r="N158" s="96">
        <f t="shared" si="62"/>
        <v>4520000</v>
      </c>
      <c r="O158" s="96">
        <f t="shared" si="62"/>
        <v>3120000</v>
      </c>
      <c r="P158" s="295"/>
      <c r="Q158" s="343"/>
      <c r="R158" s="284"/>
      <c r="S158" s="268"/>
      <c r="T158" s="268"/>
      <c r="U158" s="268"/>
      <c r="V158" s="64"/>
      <c r="W158" s="134" t="s">
        <v>78</v>
      </c>
    </row>
    <row r="159" spans="1:27">
      <c r="A159" s="3">
        <v>3</v>
      </c>
      <c r="B159" s="67" t="s">
        <v>150</v>
      </c>
      <c r="C159" s="64" t="s">
        <v>77</v>
      </c>
      <c r="D159" s="31"/>
      <c r="E159" s="68"/>
      <c r="F159" s="68"/>
      <c r="G159" s="68">
        <v>20600000</v>
      </c>
      <c r="H159" s="68"/>
      <c r="I159" s="68">
        <v>20600000</v>
      </c>
      <c r="J159" s="68">
        <v>20600000</v>
      </c>
      <c r="K159" s="68"/>
      <c r="L159" s="207"/>
      <c r="M159" s="162">
        <v>17480000</v>
      </c>
      <c r="N159" s="14">
        <f>+I159-M159</f>
        <v>3120000</v>
      </c>
      <c r="O159" s="14">
        <f>+J159-M159</f>
        <v>3120000</v>
      </c>
      <c r="P159" s="284" t="s">
        <v>241</v>
      </c>
      <c r="Q159" s="343">
        <v>44119</v>
      </c>
      <c r="R159" s="284" t="s">
        <v>242</v>
      </c>
      <c r="S159" s="268">
        <f t="shared" ref="S159" si="63">+Q159+R159</f>
        <v>44329</v>
      </c>
      <c r="T159" s="268"/>
      <c r="U159" s="268"/>
      <c r="V159" s="64">
        <v>8010000231</v>
      </c>
      <c r="W159" s="134" t="s">
        <v>199</v>
      </c>
    </row>
    <row r="160" spans="1:27">
      <c r="A160" s="13"/>
      <c r="B160" s="139" t="s">
        <v>390</v>
      </c>
      <c r="C160" s="93"/>
      <c r="D160" s="32"/>
      <c r="E160" s="95"/>
      <c r="F160" s="95"/>
      <c r="G160" s="95">
        <v>1400000</v>
      </c>
      <c r="H160" s="95"/>
      <c r="I160" s="95">
        <v>1400000</v>
      </c>
      <c r="J160" s="95">
        <v>1400000</v>
      </c>
      <c r="K160" s="33"/>
      <c r="L160" s="210"/>
      <c r="M160" s="224"/>
      <c r="N160" s="33">
        <v>1400000</v>
      </c>
      <c r="O160" s="33"/>
      <c r="P160" s="285"/>
      <c r="Q160" s="350"/>
      <c r="R160" s="285"/>
      <c r="S160" s="269"/>
      <c r="T160" s="269"/>
      <c r="U160" s="269"/>
      <c r="V160" s="93"/>
      <c r="W160" s="246"/>
    </row>
  </sheetData>
  <mergeCells count="9">
    <mergeCell ref="F121:G121"/>
    <mergeCell ref="H121:I121"/>
    <mergeCell ref="F3:G3"/>
    <mergeCell ref="K3:O3"/>
    <mergeCell ref="A1:W1"/>
    <mergeCell ref="U2:V2"/>
    <mergeCell ref="F101:G101"/>
    <mergeCell ref="H6:I6"/>
    <mergeCell ref="F6:G6"/>
  </mergeCells>
  <pageMargins left="0.19685039370078741" right="0.19685039370078741" top="0.39370078740157483" bottom="0.39370078740157483" header="0.31496062992125984" footer="0.11811023622047245"/>
  <pageSetup paperSize="9" scale="75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zoomScaleNormal="100" workbookViewId="0">
      <selection activeCell="L9" sqref="L9"/>
    </sheetView>
  </sheetViews>
  <sheetFormatPr defaultColWidth="9" defaultRowHeight="21"/>
  <cols>
    <col min="1" max="1" width="4.8984375" style="4" customWidth="1"/>
    <col min="2" max="2" width="38.09765625" style="2" customWidth="1"/>
    <col min="3" max="3" width="13.8984375" style="22" bestFit="1" customWidth="1"/>
    <col min="4" max="4" width="13.8984375" style="22" hidden="1" customWidth="1"/>
    <col min="5" max="5" width="16.5" style="22" bestFit="1" customWidth="1"/>
    <col min="6" max="6" width="13.796875" style="55" bestFit="1" customWidth="1"/>
    <col min="7" max="7" width="13.8984375" style="236" bestFit="1" customWidth="1"/>
    <col min="8" max="8" width="14.19921875" style="55" customWidth="1"/>
    <col min="9" max="9" width="16.8984375" style="55" hidden="1" customWidth="1"/>
    <col min="10" max="10" width="18.8984375" style="2" customWidth="1"/>
    <col min="11" max="11" width="19.8984375" style="2" customWidth="1"/>
    <col min="12" max="12" width="9" style="2" customWidth="1"/>
    <col min="13" max="13" width="15.296875" style="2" customWidth="1"/>
    <col min="14" max="16384" width="9" style="2"/>
  </cols>
  <sheetData>
    <row r="1" spans="1:10" ht="26.25" customHeight="1">
      <c r="A1" s="467" t="s">
        <v>387</v>
      </c>
      <c r="B1" s="467"/>
      <c r="C1" s="467"/>
      <c r="D1" s="467"/>
      <c r="E1" s="467"/>
      <c r="F1" s="467"/>
      <c r="G1" s="467"/>
      <c r="H1" s="467"/>
      <c r="I1" s="467"/>
      <c r="J1" s="467"/>
    </row>
    <row r="2" spans="1:10" ht="25.95" customHeight="1">
      <c r="A2" s="121"/>
      <c r="C2" s="54"/>
      <c r="D2" s="54"/>
      <c r="E2" s="54"/>
      <c r="F2" s="54"/>
      <c r="G2" s="221"/>
      <c r="H2" s="54"/>
      <c r="I2" s="54"/>
    </row>
    <row r="3" spans="1:10" s="4" customFormat="1" ht="24" customHeight="1">
      <c r="A3" s="324" t="s">
        <v>5</v>
      </c>
      <c r="B3" s="324" t="s">
        <v>0</v>
      </c>
      <c r="C3" s="473" t="s">
        <v>375</v>
      </c>
      <c r="D3" s="473" t="s">
        <v>4</v>
      </c>
      <c r="E3" s="426" t="s">
        <v>379</v>
      </c>
      <c r="F3" s="477" t="s">
        <v>381</v>
      </c>
      <c r="G3" s="478"/>
      <c r="H3" s="478"/>
      <c r="I3" s="479"/>
      <c r="J3" s="475" t="s">
        <v>377</v>
      </c>
    </row>
    <row r="4" spans="1:10" s="4" customFormat="1" ht="23.25" customHeight="1">
      <c r="A4" s="327"/>
      <c r="B4" s="327"/>
      <c r="C4" s="474"/>
      <c r="D4" s="474"/>
      <c r="E4" s="423" t="s">
        <v>380</v>
      </c>
      <c r="F4" s="424" t="s">
        <v>145</v>
      </c>
      <c r="G4" s="424" t="s">
        <v>3</v>
      </c>
      <c r="H4" s="424" t="s">
        <v>63</v>
      </c>
      <c r="I4" s="424" t="s">
        <v>64</v>
      </c>
      <c r="J4" s="476"/>
    </row>
    <row r="5" spans="1:10" s="119" customFormat="1" ht="28.5" customHeight="1">
      <c r="A5" s="386"/>
      <c r="B5" s="425" t="s">
        <v>376</v>
      </c>
      <c r="C5" s="390">
        <f>+C7+C22+C49+C85</f>
        <v>57725828</v>
      </c>
      <c r="D5" s="390">
        <f t="shared" ref="D5:H5" si="0">+D7+D22+D49+D85</f>
        <v>47234706.5</v>
      </c>
      <c r="E5" s="390">
        <f t="shared" si="0"/>
        <v>10028695</v>
      </c>
      <c r="F5" s="390">
        <f t="shared" si="0"/>
        <v>13495895</v>
      </c>
      <c r="G5" s="390">
        <f t="shared" si="0"/>
        <v>31887651</v>
      </c>
      <c r="H5" s="390">
        <f t="shared" si="0"/>
        <v>2313587</v>
      </c>
      <c r="I5" s="390">
        <f>+I7+I22+I49+I85</f>
        <v>1863576.5</v>
      </c>
      <c r="J5" s="437"/>
    </row>
    <row r="6" spans="1:10" s="119" customFormat="1" ht="22.5" customHeight="1">
      <c r="A6" s="394"/>
      <c r="B6" s="395"/>
      <c r="C6" s="427">
        <f>SUM(E6:H6)</f>
        <v>100.00000000000001</v>
      </c>
      <c r="D6" s="427"/>
      <c r="E6" s="428">
        <f>+E5*100/C5</f>
        <v>17.372977309221099</v>
      </c>
      <c r="F6" s="428">
        <f>+F5*100/C5</f>
        <v>23.379300856455451</v>
      </c>
      <c r="G6" s="428">
        <f>+G5*100/C5</f>
        <v>55.239833025868421</v>
      </c>
      <c r="H6" s="428">
        <f>+H5*100/C5</f>
        <v>4.0078888084550295</v>
      </c>
      <c r="I6" s="427"/>
      <c r="J6" s="436"/>
    </row>
    <row r="7" spans="1:10">
      <c r="A7" s="429"/>
      <c r="B7" s="429" t="s">
        <v>302</v>
      </c>
      <c r="C7" s="430">
        <f>SUM(C8:C20)</f>
        <v>26936000</v>
      </c>
      <c r="D7" s="430">
        <f t="shared" ref="D7:H7" si="1">SUM(D8:D20)</f>
        <v>24972090.5</v>
      </c>
      <c r="E7" s="430">
        <f t="shared" si="1"/>
        <v>1915000</v>
      </c>
      <c r="F7" s="430">
        <f t="shared" si="1"/>
        <v>2400000</v>
      </c>
      <c r="G7" s="430">
        <f t="shared" si="1"/>
        <v>20878079</v>
      </c>
      <c r="H7" s="430">
        <f t="shared" si="1"/>
        <v>1742921</v>
      </c>
      <c r="I7" s="430">
        <f t="shared" ref="I7" si="2">SUM(I8:I16)</f>
        <v>1704011.5</v>
      </c>
      <c r="J7" s="431"/>
    </row>
    <row r="8" spans="1:10" ht="24.6">
      <c r="A8" s="3">
        <v>1</v>
      </c>
      <c r="B8" s="420" t="s">
        <v>383</v>
      </c>
      <c r="C8" s="101">
        <v>4800000</v>
      </c>
      <c r="D8" s="101">
        <v>4800000</v>
      </c>
      <c r="E8" s="101"/>
      <c r="F8" s="14"/>
      <c r="G8" s="101">
        <v>4675000</v>
      </c>
      <c r="H8" s="14">
        <f t="shared" ref="H8:H15" si="3">+C8-G8</f>
        <v>125000</v>
      </c>
      <c r="I8" s="14">
        <f t="shared" ref="I8:I15" si="4">+D8-G8</f>
        <v>125000</v>
      </c>
      <c r="J8" s="1"/>
    </row>
    <row r="9" spans="1:10">
      <c r="A9" s="3">
        <v>2</v>
      </c>
      <c r="B9" s="1" t="s">
        <v>347</v>
      </c>
      <c r="C9" s="101">
        <v>250000</v>
      </c>
      <c r="D9" s="101">
        <v>227000</v>
      </c>
      <c r="E9" s="101"/>
      <c r="F9" s="30"/>
      <c r="G9" s="101">
        <v>225000</v>
      </c>
      <c r="H9" s="14">
        <f t="shared" si="3"/>
        <v>25000</v>
      </c>
      <c r="I9" s="14">
        <f t="shared" si="4"/>
        <v>2000</v>
      </c>
      <c r="J9" s="1"/>
    </row>
    <row r="10" spans="1:10">
      <c r="A10" s="3">
        <v>3</v>
      </c>
      <c r="B10" s="1" t="s">
        <v>348</v>
      </c>
      <c r="C10" s="101">
        <v>250000</v>
      </c>
      <c r="D10" s="101">
        <v>249952.5</v>
      </c>
      <c r="E10" s="101"/>
      <c r="F10" s="14"/>
      <c r="G10" s="101">
        <v>225000</v>
      </c>
      <c r="H10" s="14">
        <f t="shared" si="3"/>
        <v>25000</v>
      </c>
      <c r="I10" s="14">
        <f t="shared" si="4"/>
        <v>24952.5</v>
      </c>
      <c r="J10" s="1"/>
    </row>
    <row r="11" spans="1:10">
      <c r="A11" s="3">
        <v>4</v>
      </c>
      <c r="B11" s="1" t="s">
        <v>349</v>
      </c>
      <c r="C11" s="101">
        <v>250000</v>
      </c>
      <c r="D11" s="101">
        <v>244398</v>
      </c>
      <c r="E11" s="101"/>
      <c r="F11" s="14"/>
      <c r="G11" s="101">
        <v>240952</v>
      </c>
      <c r="H11" s="14">
        <f t="shared" si="3"/>
        <v>9048</v>
      </c>
      <c r="I11" s="14">
        <f t="shared" si="4"/>
        <v>3446</v>
      </c>
      <c r="J11" s="1"/>
    </row>
    <row r="12" spans="1:10">
      <c r="A12" s="3">
        <v>5</v>
      </c>
      <c r="B12" s="1" t="s">
        <v>350</v>
      </c>
      <c r="C12" s="101">
        <v>440000</v>
      </c>
      <c r="D12" s="101">
        <v>434700</v>
      </c>
      <c r="E12" s="101"/>
      <c r="F12" s="14"/>
      <c r="G12" s="101">
        <v>393080</v>
      </c>
      <c r="H12" s="14">
        <f t="shared" si="3"/>
        <v>46920</v>
      </c>
      <c r="I12" s="14">
        <f t="shared" si="4"/>
        <v>41620</v>
      </c>
      <c r="J12" s="1"/>
    </row>
    <row r="13" spans="1:10">
      <c r="A13" s="3">
        <v>6</v>
      </c>
      <c r="B13" s="1" t="s">
        <v>351</v>
      </c>
      <c r="C13" s="101">
        <v>430000</v>
      </c>
      <c r="D13" s="101">
        <v>425040</v>
      </c>
      <c r="E13" s="101"/>
      <c r="F13" s="14"/>
      <c r="G13" s="101">
        <v>419047</v>
      </c>
      <c r="H13" s="14">
        <f t="shared" si="3"/>
        <v>10953</v>
      </c>
      <c r="I13" s="14">
        <f t="shared" si="4"/>
        <v>5993</v>
      </c>
      <c r="J13" s="1"/>
    </row>
    <row r="14" spans="1:10">
      <c r="A14" s="3">
        <v>7</v>
      </c>
      <c r="B14" s="1" t="s">
        <v>352</v>
      </c>
      <c r="C14" s="101">
        <v>201000</v>
      </c>
      <c r="D14" s="101">
        <v>201000</v>
      </c>
      <c r="E14" s="101"/>
      <c r="F14" s="14"/>
      <c r="G14" s="101">
        <v>200000</v>
      </c>
      <c r="H14" s="14">
        <f t="shared" si="3"/>
        <v>1000</v>
      </c>
      <c r="I14" s="14">
        <f t="shared" si="4"/>
        <v>1000</v>
      </c>
      <c r="J14" s="1"/>
    </row>
    <row r="15" spans="1:10" ht="24.6">
      <c r="A15" s="3">
        <v>8</v>
      </c>
      <c r="B15" s="421" t="s">
        <v>378</v>
      </c>
      <c r="C15" s="419">
        <v>16000000</v>
      </c>
      <c r="D15" s="419">
        <v>16000000</v>
      </c>
      <c r="E15" s="419"/>
      <c r="F15" s="14"/>
      <c r="G15" s="101">
        <v>14500000</v>
      </c>
      <c r="H15" s="14">
        <f t="shared" si="3"/>
        <v>1500000</v>
      </c>
      <c r="I15" s="14">
        <f t="shared" si="4"/>
        <v>1500000</v>
      </c>
      <c r="J15" s="1"/>
    </row>
    <row r="16" spans="1:10">
      <c r="A16" s="3">
        <v>9</v>
      </c>
      <c r="B16" s="1" t="s">
        <v>353</v>
      </c>
      <c r="C16" s="101">
        <v>2400000</v>
      </c>
      <c r="D16" s="101">
        <v>2390000</v>
      </c>
      <c r="E16" s="101"/>
      <c r="F16" s="14">
        <v>2400000</v>
      </c>
      <c r="G16" s="101"/>
      <c r="H16" s="14"/>
      <c r="I16" s="14"/>
      <c r="J16" s="1"/>
    </row>
    <row r="17" spans="1:10">
      <c r="A17" s="3">
        <v>10</v>
      </c>
      <c r="B17" s="1" t="s">
        <v>371</v>
      </c>
      <c r="C17" s="101">
        <v>50000</v>
      </c>
      <c r="D17" s="101"/>
      <c r="E17" s="101">
        <v>50000</v>
      </c>
      <c r="F17" s="14"/>
      <c r="G17" s="101"/>
      <c r="H17" s="14"/>
      <c r="I17" s="14"/>
      <c r="J17" s="1" t="s">
        <v>382</v>
      </c>
    </row>
    <row r="18" spans="1:10">
      <c r="A18" s="3">
        <v>11</v>
      </c>
      <c r="B18" s="1" t="s">
        <v>372</v>
      </c>
      <c r="C18" s="101">
        <v>1800000</v>
      </c>
      <c r="D18" s="101"/>
      <c r="E18" s="101">
        <v>1800000</v>
      </c>
      <c r="F18" s="14"/>
      <c r="G18" s="101"/>
      <c r="H18" s="14"/>
      <c r="I18" s="14"/>
      <c r="J18" s="1" t="s">
        <v>382</v>
      </c>
    </row>
    <row r="19" spans="1:10">
      <c r="A19" s="3">
        <v>12</v>
      </c>
      <c r="B19" s="1" t="s">
        <v>373</v>
      </c>
      <c r="C19" s="101">
        <v>10000</v>
      </c>
      <c r="D19" s="101"/>
      <c r="E19" s="101">
        <v>10000</v>
      </c>
      <c r="F19" s="14"/>
      <c r="G19" s="101"/>
      <c r="H19" s="14"/>
      <c r="I19" s="14"/>
      <c r="J19" s="1" t="s">
        <v>382</v>
      </c>
    </row>
    <row r="20" spans="1:10">
      <c r="A20" s="3">
        <v>13</v>
      </c>
      <c r="B20" s="1" t="s">
        <v>374</v>
      </c>
      <c r="C20" s="101">
        <v>55000</v>
      </c>
      <c r="D20" s="101"/>
      <c r="E20" s="101">
        <v>55000</v>
      </c>
      <c r="F20" s="14"/>
      <c r="G20" s="101"/>
      <c r="H20" s="14"/>
      <c r="I20" s="14"/>
      <c r="J20" s="1" t="s">
        <v>382</v>
      </c>
    </row>
    <row r="21" spans="1:10" ht="23.4" customHeight="1">
      <c r="A21" s="3"/>
      <c r="B21" s="100"/>
      <c r="C21" s="30"/>
      <c r="D21" s="30"/>
      <c r="E21" s="30"/>
      <c r="F21" s="14"/>
      <c r="G21" s="162"/>
      <c r="H21" s="14"/>
      <c r="I21" s="14"/>
      <c r="J21" s="1"/>
    </row>
    <row r="22" spans="1:10" s="63" customFormat="1" ht="22.2" customHeight="1">
      <c r="A22" s="432"/>
      <c r="B22" s="432" t="s">
        <v>137</v>
      </c>
      <c r="C22" s="433">
        <f>SUM(C23:C41)</f>
        <v>2363989</v>
      </c>
      <c r="D22" s="433">
        <f t="shared" ref="D22:H22" si="5">SUM(D23:D41)</f>
        <v>2361589</v>
      </c>
      <c r="E22" s="433">
        <f t="shared" si="5"/>
        <v>0</v>
      </c>
      <c r="F22" s="433">
        <f t="shared" si="5"/>
        <v>634895</v>
      </c>
      <c r="G22" s="433">
        <f t="shared" si="5"/>
        <v>1649540</v>
      </c>
      <c r="H22" s="433">
        <f t="shared" si="5"/>
        <v>79554</v>
      </c>
      <c r="I22" s="433">
        <f t="shared" ref="I22" si="6">SUM(I23:I41)</f>
        <v>79554</v>
      </c>
      <c r="J22" s="1"/>
    </row>
    <row r="23" spans="1:10" s="169" customFormat="1" ht="22.2" customHeight="1">
      <c r="A23" s="5">
        <v>1</v>
      </c>
      <c r="B23" s="100" t="s">
        <v>314</v>
      </c>
      <c r="C23" s="101">
        <v>9500</v>
      </c>
      <c r="D23" s="101">
        <v>9500</v>
      </c>
      <c r="E23" s="101"/>
      <c r="F23" s="14"/>
      <c r="G23" s="101">
        <v>9500</v>
      </c>
      <c r="H23" s="23">
        <f>+C23-G23</f>
        <v>0</v>
      </c>
      <c r="I23" s="23">
        <f>+D23-G23</f>
        <v>0</v>
      </c>
      <c r="J23" s="127"/>
    </row>
    <row r="24" spans="1:10" s="169" customFormat="1" ht="22.2" customHeight="1">
      <c r="A24" s="5">
        <v>2</v>
      </c>
      <c r="B24" s="100" t="s">
        <v>315</v>
      </c>
      <c r="C24" s="101">
        <v>9900</v>
      </c>
      <c r="D24" s="101">
        <v>9900</v>
      </c>
      <c r="E24" s="101"/>
      <c r="F24" s="101">
        <v>9900</v>
      </c>
      <c r="G24" s="101"/>
      <c r="H24" s="23"/>
      <c r="I24" s="23"/>
      <c r="J24" s="127"/>
    </row>
    <row r="25" spans="1:10" s="169" customFormat="1" ht="22.2" customHeight="1">
      <c r="A25" s="5">
        <v>3</v>
      </c>
      <c r="B25" s="100" t="s">
        <v>316</v>
      </c>
      <c r="C25" s="101">
        <v>48792</v>
      </c>
      <c r="D25" s="101">
        <v>48792</v>
      </c>
      <c r="E25" s="101"/>
      <c r="F25" s="101">
        <v>48792</v>
      </c>
      <c r="G25" s="101"/>
      <c r="H25" s="23"/>
      <c r="I25" s="23"/>
      <c r="J25" s="127"/>
    </row>
    <row r="26" spans="1:10" s="169" customFormat="1" ht="22.2" customHeight="1">
      <c r="A26" s="5">
        <v>4</v>
      </c>
      <c r="B26" s="100" t="s">
        <v>317</v>
      </c>
      <c r="C26" s="101">
        <v>13800</v>
      </c>
      <c r="D26" s="101">
        <v>13800</v>
      </c>
      <c r="E26" s="101"/>
      <c r="F26" s="101"/>
      <c r="G26" s="101">
        <v>12000</v>
      </c>
      <c r="H26" s="23">
        <f t="shared" ref="H26:H33" si="7">+C26-G26</f>
        <v>1800</v>
      </c>
      <c r="I26" s="23">
        <f t="shared" ref="I26:I33" si="8">+D26-G26</f>
        <v>1800</v>
      </c>
      <c r="J26" s="127"/>
    </row>
    <row r="27" spans="1:10" s="169" customFormat="1" ht="22.2" customHeight="1">
      <c r="A27" s="5">
        <v>5</v>
      </c>
      <c r="B27" s="100" t="s">
        <v>318</v>
      </c>
      <c r="C27" s="101">
        <v>35780</v>
      </c>
      <c r="D27" s="101">
        <v>35780</v>
      </c>
      <c r="E27" s="101"/>
      <c r="F27" s="14"/>
      <c r="G27" s="101">
        <v>35000</v>
      </c>
      <c r="H27" s="23">
        <f t="shared" si="7"/>
        <v>780</v>
      </c>
      <c r="I27" s="23">
        <f t="shared" si="8"/>
        <v>780</v>
      </c>
      <c r="J27" s="127"/>
    </row>
    <row r="28" spans="1:10" s="169" customFormat="1" ht="22.2" customHeight="1">
      <c r="A28" s="5">
        <v>6</v>
      </c>
      <c r="B28" s="100" t="s">
        <v>319</v>
      </c>
      <c r="C28" s="101">
        <v>25280</v>
      </c>
      <c r="D28" s="101">
        <v>25280</v>
      </c>
      <c r="E28" s="101"/>
      <c r="F28" s="14"/>
      <c r="G28" s="101">
        <v>25280</v>
      </c>
      <c r="H28" s="23">
        <f t="shared" si="7"/>
        <v>0</v>
      </c>
      <c r="I28" s="23">
        <f t="shared" si="8"/>
        <v>0</v>
      </c>
      <c r="J28" s="127"/>
    </row>
    <row r="29" spans="1:10" s="169" customFormat="1" ht="22.2" customHeight="1">
      <c r="A29" s="5">
        <v>7</v>
      </c>
      <c r="B29" s="100" t="s">
        <v>320</v>
      </c>
      <c r="C29" s="101">
        <v>44084</v>
      </c>
      <c r="D29" s="101">
        <v>44084</v>
      </c>
      <c r="E29" s="101"/>
      <c r="F29" s="14"/>
      <c r="G29" s="101">
        <v>42800</v>
      </c>
      <c r="H29" s="23">
        <f t="shared" si="7"/>
        <v>1284</v>
      </c>
      <c r="I29" s="23">
        <f t="shared" si="8"/>
        <v>1284</v>
      </c>
      <c r="J29" s="127"/>
    </row>
    <row r="30" spans="1:10" s="169" customFormat="1" ht="22.2" customHeight="1">
      <c r="A30" s="5">
        <v>8</v>
      </c>
      <c r="B30" s="100" t="s">
        <v>103</v>
      </c>
      <c r="C30" s="101">
        <v>100000</v>
      </c>
      <c r="D30" s="101">
        <v>100000</v>
      </c>
      <c r="E30" s="101"/>
      <c r="F30" s="14"/>
      <c r="G30" s="101">
        <v>100000</v>
      </c>
      <c r="H30" s="23">
        <f t="shared" si="7"/>
        <v>0</v>
      </c>
      <c r="I30" s="23">
        <f t="shared" si="8"/>
        <v>0</v>
      </c>
      <c r="J30" s="127"/>
    </row>
    <row r="31" spans="1:10" s="169" customFormat="1" ht="22.2" customHeight="1">
      <c r="A31" s="5">
        <v>9</v>
      </c>
      <c r="B31" s="100" t="s">
        <v>321</v>
      </c>
      <c r="C31" s="101">
        <v>331700</v>
      </c>
      <c r="D31" s="101">
        <v>331700</v>
      </c>
      <c r="E31" s="101"/>
      <c r="F31" s="14"/>
      <c r="G31" s="101">
        <v>276000</v>
      </c>
      <c r="H31" s="23">
        <f t="shared" si="7"/>
        <v>55700</v>
      </c>
      <c r="I31" s="23">
        <f t="shared" si="8"/>
        <v>55700</v>
      </c>
      <c r="J31" s="127"/>
    </row>
    <row r="32" spans="1:10" s="169" customFormat="1" ht="22.2" customHeight="1">
      <c r="A32" s="5">
        <v>10</v>
      </c>
      <c r="B32" s="100" t="s">
        <v>322</v>
      </c>
      <c r="C32" s="101">
        <v>23100</v>
      </c>
      <c r="D32" s="101">
        <v>23100</v>
      </c>
      <c r="E32" s="101"/>
      <c r="F32" s="14"/>
      <c r="G32" s="101">
        <v>23100</v>
      </c>
      <c r="H32" s="23">
        <f t="shared" si="7"/>
        <v>0</v>
      </c>
      <c r="I32" s="23">
        <f t="shared" si="8"/>
        <v>0</v>
      </c>
      <c r="J32" s="127"/>
    </row>
    <row r="33" spans="1:10" s="169" customFormat="1" ht="22.2" customHeight="1">
      <c r="A33" s="5">
        <v>11</v>
      </c>
      <c r="B33" s="100" t="s">
        <v>323</v>
      </c>
      <c r="C33" s="101">
        <v>315650</v>
      </c>
      <c r="D33" s="101">
        <v>315650</v>
      </c>
      <c r="E33" s="101"/>
      <c r="F33" s="14"/>
      <c r="G33" s="101">
        <v>310000</v>
      </c>
      <c r="H33" s="23">
        <f t="shared" si="7"/>
        <v>5650</v>
      </c>
      <c r="I33" s="23">
        <f t="shared" si="8"/>
        <v>5650</v>
      </c>
      <c r="J33" s="127"/>
    </row>
    <row r="34" spans="1:10" s="169" customFormat="1" ht="22.2" customHeight="1">
      <c r="A34" s="5">
        <v>12</v>
      </c>
      <c r="B34" s="418" t="s">
        <v>324</v>
      </c>
      <c r="C34" s="419">
        <v>13803</v>
      </c>
      <c r="D34" s="419">
        <v>13803</v>
      </c>
      <c r="E34" s="419"/>
      <c r="F34" s="419">
        <v>13803</v>
      </c>
      <c r="G34" s="419"/>
      <c r="H34" s="23"/>
      <c r="I34" s="23"/>
      <c r="J34" s="127"/>
    </row>
    <row r="35" spans="1:10" s="169" customFormat="1" ht="22.2" customHeight="1">
      <c r="A35" s="5">
        <v>13</v>
      </c>
      <c r="B35" s="418" t="s">
        <v>325</v>
      </c>
      <c r="C35" s="419">
        <v>240000</v>
      </c>
      <c r="D35" s="419">
        <v>240000</v>
      </c>
      <c r="E35" s="419"/>
      <c r="F35" s="419">
        <v>240000</v>
      </c>
      <c r="G35" s="419"/>
      <c r="H35" s="23"/>
      <c r="I35" s="23"/>
      <c r="J35" s="127"/>
    </row>
    <row r="36" spans="1:10" s="169" customFormat="1" ht="22.2" customHeight="1">
      <c r="A36" s="5">
        <v>14</v>
      </c>
      <c r="B36" s="100" t="s">
        <v>326</v>
      </c>
      <c r="C36" s="101">
        <v>110000</v>
      </c>
      <c r="D36" s="101">
        <v>110000</v>
      </c>
      <c r="E36" s="101"/>
      <c r="F36" s="14"/>
      <c r="G36" s="101">
        <v>108800</v>
      </c>
      <c r="H36" s="23">
        <f>+C36-G36</f>
        <v>1200</v>
      </c>
      <c r="I36" s="23">
        <f>+D36-G36</f>
        <v>1200</v>
      </c>
      <c r="J36" s="127"/>
    </row>
    <row r="37" spans="1:10" s="169" customFormat="1" ht="22.2" customHeight="1">
      <c r="A37" s="5">
        <v>15</v>
      </c>
      <c r="B37" s="418" t="s">
        <v>327</v>
      </c>
      <c r="C37" s="419">
        <v>342400</v>
      </c>
      <c r="D37" s="419">
        <v>342400</v>
      </c>
      <c r="E37" s="419"/>
      <c r="F37" s="14"/>
      <c r="G37" s="419">
        <v>340260</v>
      </c>
      <c r="H37" s="23">
        <f>+C37-G37</f>
        <v>2140</v>
      </c>
      <c r="I37" s="23">
        <f>+D37-G37</f>
        <v>2140</v>
      </c>
      <c r="J37" s="127"/>
    </row>
    <row r="38" spans="1:10" s="169" customFormat="1" ht="22.2" customHeight="1">
      <c r="A38" s="5">
        <v>16</v>
      </c>
      <c r="B38" s="100" t="s">
        <v>328</v>
      </c>
      <c r="C38" s="101">
        <v>51000</v>
      </c>
      <c r="D38" s="101">
        <v>51000</v>
      </c>
      <c r="E38" s="101"/>
      <c r="F38" s="14"/>
      <c r="G38" s="101">
        <v>50000</v>
      </c>
      <c r="H38" s="23">
        <f>+C38-G38</f>
        <v>1000</v>
      </c>
      <c r="I38" s="23">
        <f>+D38-G38</f>
        <v>1000</v>
      </c>
      <c r="J38" s="127"/>
    </row>
    <row r="39" spans="1:10" s="169" customFormat="1" ht="22.2" customHeight="1">
      <c r="A39" s="5">
        <v>17</v>
      </c>
      <c r="B39" s="100" t="s">
        <v>329</v>
      </c>
      <c r="C39" s="101">
        <v>326800</v>
      </c>
      <c r="D39" s="101">
        <v>326800</v>
      </c>
      <c r="E39" s="101"/>
      <c r="F39" s="14"/>
      <c r="G39" s="101">
        <v>316800</v>
      </c>
      <c r="H39" s="23">
        <f>+C39-G39</f>
        <v>10000</v>
      </c>
      <c r="I39" s="23">
        <f>+D39-G39</f>
        <v>10000</v>
      </c>
      <c r="J39" s="127"/>
    </row>
    <row r="40" spans="1:10" s="169" customFormat="1" ht="22.2" customHeight="1">
      <c r="A40" s="5">
        <v>18</v>
      </c>
      <c r="B40" s="100" t="s">
        <v>330</v>
      </c>
      <c r="C40" s="101">
        <v>170000</v>
      </c>
      <c r="D40" s="101">
        <v>170000</v>
      </c>
      <c r="E40" s="101"/>
      <c r="F40" s="101">
        <v>170000</v>
      </c>
      <c r="G40" s="101"/>
      <c r="H40" s="23"/>
      <c r="I40" s="23"/>
      <c r="J40" s="127"/>
    </row>
    <row r="41" spans="1:10" s="169" customFormat="1" ht="22.2" customHeight="1">
      <c r="A41" s="5">
        <v>19</v>
      </c>
      <c r="B41" s="1" t="s">
        <v>331</v>
      </c>
      <c r="C41" s="23">
        <v>152400</v>
      </c>
      <c r="D41" s="23">
        <v>150000</v>
      </c>
      <c r="E41" s="23"/>
      <c r="F41" s="23">
        <v>152400</v>
      </c>
      <c r="G41" s="27"/>
      <c r="H41" s="23"/>
      <c r="I41" s="23"/>
      <c r="J41" s="127"/>
    </row>
    <row r="42" spans="1:10" s="169" customFormat="1" ht="22.2" customHeight="1">
      <c r="A42" s="5"/>
      <c r="B42" s="1"/>
      <c r="C42" s="23"/>
      <c r="D42" s="23"/>
      <c r="E42" s="23"/>
      <c r="F42" s="23"/>
      <c r="G42" s="27"/>
      <c r="H42" s="23"/>
      <c r="I42" s="23"/>
      <c r="J42" s="127"/>
    </row>
    <row r="43" spans="1:10" s="169" customFormat="1" ht="22.2" customHeight="1">
      <c r="A43" s="5"/>
      <c r="B43" s="1"/>
      <c r="C43" s="23"/>
      <c r="D43" s="23"/>
      <c r="E43" s="23"/>
      <c r="F43" s="23"/>
      <c r="G43" s="27"/>
      <c r="H43" s="23"/>
      <c r="I43" s="23"/>
      <c r="J43" s="127"/>
    </row>
    <row r="44" spans="1:10" s="169" customFormat="1" ht="22.2" customHeight="1">
      <c r="A44" s="5"/>
      <c r="B44" s="1"/>
      <c r="C44" s="23"/>
      <c r="D44" s="23"/>
      <c r="E44" s="23"/>
      <c r="F44" s="23"/>
      <c r="G44" s="27"/>
      <c r="H44" s="23"/>
      <c r="I44" s="23"/>
      <c r="J44" s="127"/>
    </row>
    <row r="45" spans="1:10" s="169" customFormat="1" ht="22.2" customHeight="1">
      <c r="A45" s="5"/>
      <c r="B45" s="1"/>
      <c r="C45" s="23"/>
      <c r="D45" s="23"/>
      <c r="E45" s="23"/>
      <c r="F45" s="23"/>
      <c r="G45" s="27"/>
      <c r="H45" s="23"/>
      <c r="I45" s="23"/>
      <c r="J45" s="127"/>
    </row>
    <row r="46" spans="1:10" s="169" customFormat="1" ht="22.2" customHeight="1">
      <c r="A46" s="5"/>
      <c r="B46" s="1"/>
      <c r="C46" s="23"/>
      <c r="D46" s="23"/>
      <c r="E46" s="23"/>
      <c r="F46" s="23"/>
      <c r="G46" s="27"/>
      <c r="H46" s="23"/>
      <c r="I46" s="23"/>
      <c r="J46" s="127"/>
    </row>
    <row r="47" spans="1:10" s="169" customFormat="1" ht="22.2" customHeight="1">
      <c r="A47" s="5"/>
      <c r="B47" s="1"/>
      <c r="C47" s="23"/>
      <c r="D47" s="23"/>
      <c r="E47" s="23"/>
      <c r="F47" s="23"/>
      <c r="G47" s="27"/>
      <c r="H47" s="23"/>
      <c r="I47" s="23"/>
      <c r="J47" s="127"/>
    </row>
    <row r="48" spans="1:10">
      <c r="A48" s="3"/>
      <c r="B48" s="434"/>
      <c r="C48" s="23"/>
      <c r="D48" s="30"/>
      <c r="E48" s="30"/>
      <c r="F48" s="14"/>
      <c r="G48" s="162"/>
      <c r="H48" s="14"/>
      <c r="I48" s="14"/>
      <c r="J48" s="1"/>
    </row>
    <row r="49" spans="1:10">
      <c r="A49" s="432"/>
      <c r="B49" s="432" t="s">
        <v>138</v>
      </c>
      <c r="C49" s="433">
        <f t="shared" ref="C49:I49" si="9">SUM(C50:C84)</f>
        <v>27508345</v>
      </c>
      <c r="D49" s="433">
        <f t="shared" si="9"/>
        <v>19394194</v>
      </c>
      <c r="E49" s="433">
        <f t="shared" si="9"/>
        <v>8113695</v>
      </c>
      <c r="F49" s="433">
        <f t="shared" si="9"/>
        <v>10461000</v>
      </c>
      <c r="G49" s="433">
        <f t="shared" si="9"/>
        <v>8822000</v>
      </c>
      <c r="H49" s="433">
        <f t="shared" si="9"/>
        <v>111650</v>
      </c>
      <c r="I49" s="433">
        <f t="shared" si="9"/>
        <v>111210</v>
      </c>
      <c r="J49" s="1"/>
    </row>
    <row r="50" spans="1:10">
      <c r="A50" s="3">
        <v>1</v>
      </c>
      <c r="B50" s="1" t="s">
        <v>333</v>
      </c>
      <c r="C50" s="101">
        <v>3800000</v>
      </c>
      <c r="D50" s="101">
        <v>3800000</v>
      </c>
      <c r="E50" s="101"/>
      <c r="F50" s="14"/>
      <c r="G50" s="101">
        <v>3724000</v>
      </c>
      <c r="H50" s="14">
        <f t="shared" ref="H50:H56" si="10">+C50-G50</f>
        <v>76000</v>
      </c>
      <c r="I50" s="14">
        <f t="shared" ref="I50:I56" si="11">+D50-G50</f>
        <v>76000</v>
      </c>
      <c r="J50" s="1"/>
    </row>
    <row r="51" spans="1:10">
      <c r="A51" s="3">
        <v>2</v>
      </c>
      <c r="B51" s="1" t="s">
        <v>334</v>
      </c>
      <c r="C51" s="101">
        <v>489600</v>
      </c>
      <c r="D51" s="101">
        <v>489600</v>
      </c>
      <c r="E51" s="101"/>
      <c r="F51" s="14"/>
      <c r="G51" s="101">
        <v>488000</v>
      </c>
      <c r="H51" s="14">
        <f t="shared" si="10"/>
        <v>1600</v>
      </c>
      <c r="I51" s="14">
        <f t="shared" si="11"/>
        <v>1600</v>
      </c>
      <c r="J51" s="1"/>
    </row>
    <row r="52" spans="1:10">
      <c r="A52" s="3">
        <v>3</v>
      </c>
      <c r="B52" s="1" t="s">
        <v>384</v>
      </c>
      <c r="C52" s="101">
        <v>250000</v>
      </c>
      <c r="D52" s="101">
        <v>250000</v>
      </c>
      <c r="E52" s="101"/>
      <c r="F52" s="14"/>
      <c r="G52" s="101">
        <v>250000</v>
      </c>
      <c r="H52" s="14">
        <f t="shared" si="10"/>
        <v>0</v>
      </c>
      <c r="I52" s="14">
        <f t="shared" si="11"/>
        <v>0</v>
      </c>
      <c r="J52" s="1"/>
    </row>
    <row r="53" spans="1:10">
      <c r="A53" s="3">
        <v>4</v>
      </c>
      <c r="B53" s="1" t="s">
        <v>335</v>
      </c>
      <c r="C53" s="101">
        <v>2379050</v>
      </c>
      <c r="D53" s="101">
        <v>2378610</v>
      </c>
      <c r="E53" s="101"/>
      <c r="F53" s="14"/>
      <c r="G53" s="101">
        <v>2350000</v>
      </c>
      <c r="H53" s="14">
        <f t="shared" si="10"/>
        <v>29050</v>
      </c>
      <c r="I53" s="14">
        <f t="shared" si="11"/>
        <v>28610</v>
      </c>
      <c r="J53" s="1"/>
    </row>
    <row r="54" spans="1:10">
      <c r="A54" s="3">
        <v>5</v>
      </c>
      <c r="B54" s="1" t="s">
        <v>336</v>
      </c>
      <c r="C54" s="101">
        <v>960000</v>
      </c>
      <c r="D54" s="101">
        <v>960000</v>
      </c>
      <c r="E54" s="101"/>
      <c r="F54" s="14"/>
      <c r="G54" s="101">
        <v>955000</v>
      </c>
      <c r="H54" s="14">
        <f t="shared" si="10"/>
        <v>5000</v>
      </c>
      <c r="I54" s="14">
        <f t="shared" si="11"/>
        <v>5000</v>
      </c>
      <c r="J54" s="1"/>
    </row>
    <row r="55" spans="1:10">
      <c r="A55" s="3">
        <v>6</v>
      </c>
      <c r="B55" s="1" t="s">
        <v>337</v>
      </c>
      <c r="C55" s="101">
        <v>650000</v>
      </c>
      <c r="D55" s="101">
        <v>650000</v>
      </c>
      <c r="E55" s="101"/>
      <c r="F55" s="14"/>
      <c r="G55" s="101">
        <v>650000</v>
      </c>
      <c r="H55" s="14">
        <f t="shared" si="10"/>
        <v>0</v>
      </c>
      <c r="I55" s="14">
        <f t="shared" si="11"/>
        <v>0</v>
      </c>
      <c r="J55" s="1"/>
    </row>
    <row r="56" spans="1:10">
      <c r="A56" s="3">
        <v>7</v>
      </c>
      <c r="B56" s="1" t="s">
        <v>338</v>
      </c>
      <c r="C56" s="101">
        <v>225000</v>
      </c>
      <c r="D56" s="101">
        <v>225000</v>
      </c>
      <c r="E56" s="101"/>
      <c r="F56" s="14"/>
      <c r="G56" s="101">
        <v>225000</v>
      </c>
      <c r="H56" s="14">
        <f t="shared" si="10"/>
        <v>0</v>
      </c>
      <c r="I56" s="14">
        <f t="shared" si="11"/>
        <v>0</v>
      </c>
      <c r="J56" s="1"/>
    </row>
    <row r="57" spans="1:10">
      <c r="A57" s="3">
        <v>8</v>
      </c>
      <c r="B57" s="1" t="s">
        <v>339</v>
      </c>
      <c r="C57" s="101">
        <v>5200000</v>
      </c>
      <c r="D57" s="101">
        <v>5199984</v>
      </c>
      <c r="E57" s="101"/>
      <c r="F57" s="101">
        <v>5200000</v>
      </c>
      <c r="G57" s="101"/>
      <c r="H57" s="14"/>
      <c r="I57" s="14"/>
      <c r="J57" s="1"/>
    </row>
    <row r="58" spans="1:10">
      <c r="A58" s="3">
        <v>9</v>
      </c>
      <c r="B58" s="1" t="s">
        <v>340</v>
      </c>
      <c r="C58" s="101">
        <v>180000</v>
      </c>
      <c r="D58" s="101">
        <v>180000</v>
      </c>
      <c r="E58" s="101"/>
      <c r="F58" s="14"/>
      <c r="G58" s="101">
        <v>180000</v>
      </c>
      <c r="H58" s="14">
        <f>+C58-G58</f>
        <v>0</v>
      </c>
      <c r="I58" s="14">
        <f>+D58-G58</f>
        <v>0</v>
      </c>
      <c r="J58" s="1"/>
    </row>
    <row r="59" spans="1:10">
      <c r="A59" s="3">
        <v>10</v>
      </c>
      <c r="B59" s="1" t="s">
        <v>341</v>
      </c>
      <c r="C59" s="101">
        <v>130000</v>
      </c>
      <c r="D59" s="101">
        <v>130000</v>
      </c>
      <c r="E59" s="101"/>
      <c r="F59" s="101">
        <v>130000</v>
      </c>
      <c r="G59" s="101"/>
      <c r="H59" s="14"/>
      <c r="I59" s="14"/>
      <c r="J59" s="1"/>
    </row>
    <row r="60" spans="1:10">
      <c r="A60" s="3">
        <v>11</v>
      </c>
      <c r="B60" s="1" t="s">
        <v>342</v>
      </c>
      <c r="C60" s="101">
        <v>250000</v>
      </c>
      <c r="D60" s="101">
        <v>250000</v>
      </c>
      <c r="E60" s="101"/>
      <c r="F60" s="101">
        <v>250000</v>
      </c>
      <c r="G60" s="101"/>
      <c r="H60" s="14"/>
      <c r="I60" s="14"/>
      <c r="J60" s="1"/>
    </row>
    <row r="61" spans="1:10">
      <c r="A61" s="3">
        <v>12</v>
      </c>
      <c r="B61" s="1" t="s">
        <v>325</v>
      </c>
      <c r="C61" s="101">
        <v>321000</v>
      </c>
      <c r="D61" s="101">
        <v>321000</v>
      </c>
      <c r="E61" s="101"/>
      <c r="F61" s="101">
        <v>321000</v>
      </c>
      <c r="G61" s="101"/>
      <c r="H61" s="14"/>
      <c r="I61" s="14"/>
      <c r="J61" s="1"/>
    </row>
    <row r="62" spans="1:10">
      <c r="A62" s="3">
        <v>13</v>
      </c>
      <c r="B62" s="1" t="s">
        <v>343</v>
      </c>
      <c r="C62" s="101">
        <v>980000</v>
      </c>
      <c r="D62" s="101">
        <v>980000</v>
      </c>
      <c r="E62" s="101"/>
      <c r="F62" s="101">
        <v>980000</v>
      </c>
      <c r="G62" s="101"/>
      <c r="H62" s="14"/>
      <c r="I62" s="14"/>
      <c r="J62" s="1"/>
    </row>
    <row r="63" spans="1:10">
      <c r="A63" s="3">
        <v>14</v>
      </c>
      <c r="B63" s="1" t="s">
        <v>344</v>
      </c>
      <c r="C63" s="101">
        <v>440000</v>
      </c>
      <c r="D63" s="101">
        <v>440000</v>
      </c>
      <c r="E63" s="101"/>
      <c r="F63" s="101">
        <v>440000</v>
      </c>
      <c r="G63" s="101"/>
      <c r="H63" s="14"/>
      <c r="I63" s="14"/>
      <c r="J63" s="1"/>
    </row>
    <row r="64" spans="1:10">
      <c r="A64" s="3">
        <v>15</v>
      </c>
      <c r="B64" s="1" t="s">
        <v>345</v>
      </c>
      <c r="C64" s="101">
        <v>640000</v>
      </c>
      <c r="D64" s="101">
        <v>640000</v>
      </c>
      <c r="E64" s="101"/>
      <c r="F64" s="101">
        <v>640000</v>
      </c>
      <c r="G64" s="101"/>
      <c r="H64" s="14"/>
      <c r="I64" s="14"/>
      <c r="J64" s="1"/>
    </row>
    <row r="65" spans="1:10">
      <c r="A65" s="3">
        <v>16</v>
      </c>
      <c r="B65" s="1" t="s">
        <v>346</v>
      </c>
      <c r="C65" s="101">
        <v>2500000</v>
      </c>
      <c r="D65" s="101">
        <v>2500000</v>
      </c>
      <c r="E65" s="101"/>
      <c r="F65" s="101">
        <v>2500000</v>
      </c>
      <c r="G65" s="101"/>
      <c r="H65" s="14"/>
      <c r="I65" s="14"/>
      <c r="J65" s="1"/>
    </row>
    <row r="66" spans="1:10">
      <c r="A66" s="3">
        <v>17</v>
      </c>
      <c r="B66" s="418" t="s">
        <v>354</v>
      </c>
      <c r="C66" s="419">
        <v>116000</v>
      </c>
      <c r="D66" s="422" t="s">
        <v>147</v>
      </c>
      <c r="E66" s="419">
        <v>116000</v>
      </c>
      <c r="F66" s="101"/>
      <c r="G66" s="101"/>
      <c r="H66" s="14"/>
      <c r="I66" s="14"/>
      <c r="J66" s="1" t="s">
        <v>382</v>
      </c>
    </row>
    <row r="67" spans="1:10">
      <c r="A67" s="3">
        <v>18</v>
      </c>
      <c r="B67" s="418" t="s">
        <v>355</v>
      </c>
      <c r="C67" s="419">
        <v>250000</v>
      </c>
      <c r="D67" s="422" t="s">
        <v>147</v>
      </c>
      <c r="E67" s="419">
        <v>250000</v>
      </c>
      <c r="F67" s="101"/>
      <c r="G67" s="101"/>
      <c r="H67" s="14"/>
      <c r="I67" s="14"/>
      <c r="J67" s="1" t="s">
        <v>382</v>
      </c>
    </row>
    <row r="68" spans="1:10">
      <c r="A68" s="3">
        <v>19</v>
      </c>
      <c r="B68" s="418" t="s">
        <v>356</v>
      </c>
      <c r="C68" s="419">
        <v>3000000</v>
      </c>
      <c r="D68" s="422" t="s">
        <v>147</v>
      </c>
      <c r="E68" s="419">
        <v>3000000</v>
      </c>
      <c r="F68" s="101"/>
      <c r="G68" s="101"/>
      <c r="H68" s="14"/>
      <c r="I68" s="14"/>
      <c r="J68" s="1" t="s">
        <v>382</v>
      </c>
    </row>
    <row r="69" spans="1:10">
      <c r="A69" s="3">
        <v>20</v>
      </c>
      <c r="B69" s="418" t="s">
        <v>385</v>
      </c>
      <c r="C69" s="419">
        <v>440000</v>
      </c>
      <c r="D69" s="422" t="s">
        <v>147</v>
      </c>
      <c r="E69" s="419">
        <v>440000</v>
      </c>
      <c r="F69" s="101"/>
      <c r="G69" s="101"/>
      <c r="H69" s="14"/>
      <c r="I69" s="14"/>
      <c r="J69" s="1" t="s">
        <v>382</v>
      </c>
    </row>
    <row r="70" spans="1:10">
      <c r="A70" s="3">
        <v>21</v>
      </c>
      <c r="B70" s="418" t="s">
        <v>357</v>
      </c>
      <c r="C70" s="419">
        <v>180000</v>
      </c>
      <c r="D70" s="422" t="s">
        <v>147</v>
      </c>
      <c r="E70" s="419">
        <v>180000</v>
      </c>
      <c r="F70" s="101"/>
      <c r="G70" s="101"/>
      <c r="H70" s="14"/>
      <c r="I70" s="14"/>
      <c r="J70" s="1" t="s">
        <v>382</v>
      </c>
    </row>
    <row r="71" spans="1:10">
      <c r="A71" s="3">
        <v>22</v>
      </c>
      <c r="B71" s="418" t="s">
        <v>358</v>
      </c>
      <c r="C71" s="419">
        <v>480000</v>
      </c>
      <c r="D71" s="422" t="s">
        <v>147</v>
      </c>
      <c r="E71" s="419">
        <v>480000</v>
      </c>
      <c r="F71" s="101"/>
      <c r="G71" s="101"/>
      <c r="H71" s="14"/>
      <c r="I71" s="14"/>
      <c r="J71" s="1" t="s">
        <v>382</v>
      </c>
    </row>
    <row r="72" spans="1:10">
      <c r="A72" s="3">
        <v>23</v>
      </c>
      <c r="B72" s="418" t="s">
        <v>359</v>
      </c>
      <c r="C72" s="419">
        <v>1000000</v>
      </c>
      <c r="D72" s="422" t="s">
        <v>147</v>
      </c>
      <c r="E72" s="419">
        <v>1000000</v>
      </c>
      <c r="F72" s="101"/>
      <c r="G72" s="101"/>
      <c r="H72" s="14"/>
      <c r="I72" s="14"/>
      <c r="J72" s="1" t="s">
        <v>382</v>
      </c>
    </row>
    <row r="73" spans="1:10">
      <c r="A73" s="3">
        <v>24</v>
      </c>
      <c r="B73" s="418" t="s">
        <v>360</v>
      </c>
      <c r="C73" s="419">
        <v>110000</v>
      </c>
      <c r="D73" s="422" t="s">
        <v>147</v>
      </c>
      <c r="E73" s="419">
        <v>110000</v>
      </c>
      <c r="F73" s="101"/>
      <c r="G73" s="101"/>
      <c r="H73" s="14"/>
      <c r="I73" s="14"/>
      <c r="J73" s="1" t="s">
        <v>382</v>
      </c>
    </row>
    <row r="74" spans="1:10">
      <c r="A74" s="3">
        <v>25</v>
      </c>
      <c r="B74" s="418" t="s">
        <v>361</v>
      </c>
      <c r="C74" s="419">
        <v>835000</v>
      </c>
      <c r="D74" s="422" t="s">
        <v>147</v>
      </c>
      <c r="E74" s="419">
        <v>835000</v>
      </c>
      <c r="F74" s="101"/>
      <c r="G74" s="101"/>
      <c r="H74" s="14"/>
      <c r="I74" s="14"/>
      <c r="J74" s="1" t="s">
        <v>382</v>
      </c>
    </row>
    <row r="75" spans="1:10">
      <c r="A75" s="3">
        <v>26</v>
      </c>
      <c r="B75" s="418" t="s">
        <v>362</v>
      </c>
      <c r="C75" s="419">
        <v>650000</v>
      </c>
      <c r="D75" s="422" t="s">
        <v>147</v>
      </c>
      <c r="E75" s="419">
        <v>650000</v>
      </c>
      <c r="F75" s="101"/>
      <c r="G75" s="101"/>
      <c r="H75" s="14"/>
      <c r="I75" s="14"/>
      <c r="J75" s="1" t="s">
        <v>382</v>
      </c>
    </row>
    <row r="76" spans="1:10">
      <c r="A76" s="3">
        <v>27</v>
      </c>
      <c r="B76" s="418" t="s">
        <v>363</v>
      </c>
      <c r="C76" s="419">
        <v>130000</v>
      </c>
      <c r="D76" s="422" t="s">
        <v>147</v>
      </c>
      <c r="E76" s="419">
        <v>130000</v>
      </c>
      <c r="F76" s="101"/>
      <c r="G76" s="101"/>
      <c r="H76" s="14"/>
      <c r="I76" s="14"/>
      <c r="J76" s="1" t="s">
        <v>382</v>
      </c>
    </row>
    <row r="77" spans="1:10">
      <c r="A77" s="3">
        <v>28</v>
      </c>
      <c r="B77" s="418" t="s">
        <v>364</v>
      </c>
      <c r="C77" s="419">
        <v>220000</v>
      </c>
      <c r="D77" s="422" t="s">
        <v>147</v>
      </c>
      <c r="E77" s="419">
        <v>220000</v>
      </c>
      <c r="F77" s="101"/>
      <c r="G77" s="101"/>
      <c r="H77" s="14"/>
      <c r="I77" s="14"/>
      <c r="J77" s="1" t="s">
        <v>382</v>
      </c>
    </row>
    <row r="78" spans="1:10">
      <c r="A78" s="3">
        <v>29</v>
      </c>
      <c r="B78" s="418" t="s">
        <v>365</v>
      </c>
      <c r="C78" s="419">
        <v>76505</v>
      </c>
      <c r="D78" s="422" t="s">
        <v>147</v>
      </c>
      <c r="E78" s="419">
        <v>76505</v>
      </c>
      <c r="F78" s="101"/>
      <c r="G78" s="101"/>
      <c r="H78" s="14"/>
      <c r="I78" s="14"/>
      <c r="J78" s="1" t="s">
        <v>382</v>
      </c>
    </row>
    <row r="79" spans="1:10">
      <c r="A79" s="3">
        <v>30</v>
      </c>
      <c r="B79" s="418" t="s">
        <v>366</v>
      </c>
      <c r="C79" s="419">
        <v>44940</v>
      </c>
      <c r="D79" s="422" t="s">
        <v>147</v>
      </c>
      <c r="E79" s="419">
        <v>44940</v>
      </c>
      <c r="F79" s="101"/>
      <c r="G79" s="101"/>
      <c r="H79" s="14"/>
      <c r="I79" s="14"/>
      <c r="J79" s="1" t="s">
        <v>382</v>
      </c>
    </row>
    <row r="80" spans="1:10">
      <c r="A80" s="3">
        <v>31</v>
      </c>
      <c r="B80" s="418" t="s">
        <v>367</v>
      </c>
      <c r="C80" s="419">
        <v>176550</v>
      </c>
      <c r="D80" s="422" t="s">
        <v>147</v>
      </c>
      <c r="E80" s="419">
        <v>176550</v>
      </c>
      <c r="F80" s="101"/>
      <c r="G80" s="101"/>
      <c r="H80" s="14"/>
      <c r="I80" s="14"/>
      <c r="J80" s="1" t="s">
        <v>382</v>
      </c>
    </row>
    <row r="81" spans="1:10">
      <c r="A81" s="3">
        <v>32</v>
      </c>
      <c r="B81" s="418" t="s">
        <v>368</v>
      </c>
      <c r="C81" s="419">
        <v>30000</v>
      </c>
      <c r="D81" s="422" t="s">
        <v>147</v>
      </c>
      <c r="E81" s="419">
        <v>30000</v>
      </c>
      <c r="F81" s="101"/>
      <c r="G81" s="101"/>
      <c r="H81" s="14"/>
      <c r="I81" s="14"/>
      <c r="J81" s="1" t="s">
        <v>382</v>
      </c>
    </row>
    <row r="82" spans="1:10">
      <c r="A82" s="3">
        <v>33</v>
      </c>
      <c r="B82" s="418" t="s">
        <v>369</v>
      </c>
      <c r="C82" s="419">
        <v>100000</v>
      </c>
      <c r="D82" s="422" t="s">
        <v>147</v>
      </c>
      <c r="E82" s="419">
        <v>100000</v>
      </c>
      <c r="F82" s="101"/>
      <c r="G82" s="101"/>
      <c r="H82" s="14"/>
      <c r="I82" s="14"/>
      <c r="J82" s="1" t="s">
        <v>382</v>
      </c>
    </row>
    <row r="83" spans="1:10">
      <c r="A83" s="3">
        <v>34</v>
      </c>
      <c r="B83" s="418" t="s">
        <v>370</v>
      </c>
      <c r="C83" s="419">
        <v>274700</v>
      </c>
      <c r="D83" s="422" t="s">
        <v>147</v>
      </c>
      <c r="E83" s="419">
        <v>274700</v>
      </c>
      <c r="F83" s="101"/>
      <c r="G83" s="101"/>
      <c r="H83" s="14"/>
      <c r="I83" s="14"/>
      <c r="J83" s="1" t="s">
        <v>382</v>
      </c>
    </row>
    <row r="84" spans="1:10">
      <c r="A84" s="3"/>
      <c r="B84" s="1"/>
      <c r="C84" s="101"/>
      <c r="D84" s="101"/>
      <c r="E84" s="101"/>
      <c r="F84" s="101"/>
      <c r="G84" s="101"/>
      <c r="H84" s="14"/>
      <c r="I84" s="14"/>
      <c r="J84" s="1"/>
    </row>
    <row r="85" spans="1:10" s="63" customFormat="1" ht="25.5" customHeight="1">
      <c r="A85" s="432" t="s">
        <v>386</v>
      </c>
      <c r="B85" s="435"/>
      <c r="C85" s="433">
        <f>SUM(C86:C110)</f>
        <v>917494</v>
      </c>
      <c r="D85" s="433">
        <f t="shared" ref="D85:H85" si="12">SUM(D86:D110)</f>
        <v>506833</v>
      </c>
      <c r="E85" s="433">
        <f t="shared" si="12"/>
        <v>0</v>
      </c>
      <c r="F85" s="433">
        <f t="shared" si="12"/>
        <v>0</v>
      </c>
      <c r="G85" s="433">
        <f t="shared" si="12"/>
        <v>538032</v>
      </c>
      <c r="H85" s="433">
        <f t="shared" si="12"/>
        <v>379462</v>
      </c>
      <c r="I85" s="433">
        <f t="shared" ref="I85" si="13">SUM(I86:I110)</f>
        <v>-31199</v>
      </c>
      <c r="J85" s="1"/>
    </row>
    <row r="86" spans="1:10">
      <c r="A86" s="3">
        <v>1</v>
      </c>
      <c r="B86" s="102" t="s">
        <v>110</v>
      </c>
      <c r="C86" s="30">
        <v>100000</v>
      </c>
      <c r="D86" s="30"/>
      <c r="E86" s="30"/>
      <c r="F86" s="14"/>
      <c r="G86" s="162"/>
      <c r="H86" s="14">
        <v>100000</v>
      </c>
      <c r="I86" s="14"/>
      <c r="J86" s="30" t="s">
        <v>258</v>
      </c>
    </row>
    <row r="87" spans="1:10">
      <c r="A87" s="3">
        <v>2</v>
      </c>
      <c r="B87" s="102" t="s">
        <v>111</v>
      </c>
      <c r="C87" s="30">
        <v>13900</v>
      </c>
      <c r="D87" s="14"/>
      <c r="E87" s="14"/>
      <c r="F87" s="14"/>
      <c r="G87" s="162"/>
      <c r="H87" s="30">
        <v>13900</v>
      </c>
      <c r="I87" s="14"/>
      <c r="J87" s="30" t="s">
        <v>182</v>
      </c>
    </row>
    <row r="88" spans="1:10">
      <c r="A88" s="3">
        <v>3</v>
      </c>
      <c r="B88" s="102" t="s">
        <v>112</v>
      </c>
      <c r="C88" s="30">
        <v>5000</v>
      </c>
      <c r="D88" s="14"/>
      <c r="E88" s="14"/>
      <c r="F88" s="14"/>
      <c r="G88" s="162"/>
      <c r="H88" s="30">
        <v>5000</v>
      </c>
      <c r="I88" s="14"/>
      <c r="J88" s="30" t="s">
        <v>182</v>
      </c>
    </row>
    <row r="89" spans="1:10">
      <c r="A89" s="3">
        <v>4</v>
      </c>
      <c r="B89" s="102" t="s">
        <v>113</v>
      </c>
      <c r="C89" s="30">
        <v>5000</v>
      </c>
      <c r="D89" s="14"/>
      <c r="E89" s="14"/>
      <c r="F89" s="14"/>
      <c r="G89" s="162"/>
      <c r="H89" s="30">
        <v>5000</v>
      </c>
      <c r="I89" s="14"/>
      <c r="J89" s="30" t="s">
        <v>182</v>
      </c>
    </row>
    <row r="90" spans="1:10">
      <c r="A90" s="3">
        <v>5</v>
      </c>
      <c r="B90" s="102" t="s">
        <v>114</v>
      </c>
      <c r="C90" s="30">
        <v>6500</v>
      </c>
      <c r="D90" s="14"/>
      <c r="E90" s="14"/>
      <c r="F90" s="14"/>
      <c r="G90" s="162"/>
      <c r="H90" s="30">
        <v>6500</v>
      </c>
      <c r="I90" s="14"/>
      <c r="J90" s="30" t="s">
        <v>182</v>
      </c>
    </row>
    <row r="91" spans="1:10">
      <c r="A91" s="3">
        <v>6</v>
      </c>
      <c r="B91" s="102" t="s">
        <v>115</v>
      </c>
      <c r="C91" s="30">
        <v>5000</v>
      </c>
      <c r="D91" s="14">
        <v>2000</v>
      </c>
      <c r="E91" s="14"/>
      <c r="F91" s="14"/>
      <c r="G91" s="162">
        <v>2000</v>
      </c>
      <c r="H91" s="14">
        <f>+C91-G91</f>
        <v>3000</v>
      </c>
      <c r="I91" s="14">
        <f>+D91-G91</f>
        <v>0</v>
      </c>
      <c r="J91" s="30"/>
    </row>
    <row r="92" spans="1:10">
      <c r="A92" s="3">
        <v>7</v>
      </c>
      <c r="B92" s="102" t="s">
        <v>116</v>
      </c>
      <c r="C92" s="30">
        <v>3600</v>
      </c>
      <c r="D92" s="14"/>
      <c r="E92" s="14"/>
      <c r="F92" s="14"/>
      <c r="G92" s="162"/>
      <c r="H92" s="14">
        <v>3600</v>
      </c>
      <c r="I92" s="14"/>
      <c r="J92" s="30" t="s">
        <v>182</v>
      </c>
    </row>
    <row r="93" spans="1:10">
      <c r="A93" s="3">
        <v>8</v>
      </c>
      <c r="B93" s="102" t="s">
        <v>117</v>
      </c>
      <c r="C93" s="30">
        <v>1600</v>
      </c>
      <c r="D93" s="14">
        <v>1600</v>
      </c>
      <c r="E93" s="14"/>
      <c r="F93" s="14"/>
      <c r="G93" s="162">
        <v>1600</v>
      </c>
      <c r="H93" s="14"/>
      <c r="I93" s="14">
        <f>+D93-G93</f>
        <v>0</v>
      </c>
      <c r="J93" s="30"/>
    </row>
    <row r="94" spans="1:10">
      <c r="A94" s="3">
        <v>9</v>
      </c>
      <c r="B94" s="102" t="s">
        <v>118</v>
      </c>
      <c r="C94" s="30">
        <v>2000</v>
      </c>
      <c r="D94" s="14">
        <v>2000</v>
      </c>
      <c r="E94" s="14"/>
      <c r="F94" s="14"/>
      <c r="G94" s="162">
        <v>2000</v>
      </c>
      <c r="H94" s="14"/>
      <c r="I94" s="14">
        <f>+D94-G94</f>
        <v>0</v>
      </c>
      <c r="J94" s="30"/>
    </row>
    <row r="95" spans="1:10">
      <c r="A95" s="3">
        <v>10</v>
      </c>
      <c r="B95" s="102" t="s">
        <v>119</v>
      </c>
      <c r="C95" s="30">
        <v>5000</v>
      </c>
      <c r="D95" s="14"/>
      <c r="E95" s="14"/>
      <c r="F95" s="14"/>
      <c r="G95" s="162"/>
      <c r="H95" s="30">
        <v>5000</v>
      </c>
      <c r="I95" s="14"/>
      <c r="J95" s="30" t="s">
        <v>182</v>
      </c>
    </row>
    <row r="96" spans="1:10">
      <c r="A96" s="3">
        <v>11</v>
      </c>
      <c r="B96" s="102" t="s">
        <v>120</v>
      </c>
      <c r="C96" s="30">
        <v>15000</v>
      </c>
      <c r="D96" s="14"/>
      <c r="E96" s="14"/>
      <c r="F96" s="14"/>
      <c r="G96" s="162"/>
      <c r="H96" s="30">
        <v>15000</v>
      </c>
      <c r="I96" s="14"/>
      <c r="J96" s="30" t="s">
        <v>182</v>
      </c>
    </row>
    <row r="97" spans="1:10">
      <c r="A97" s="3">
        <v>12</v>
      </c>
      <c r="B97" s="102" t="s">
        <v>121</v>
      </c>
      <c r="C97" s="30">
        <v>30000</v>
      </c>
      <c r="D97" s="14"/>
      <c r="E97" s="14"/>
      <c r="F97" s="14"/>
      <c r="G97" s="162"/>
      <c r="H97" s="30">
        <v>30000</v>
      </c>
      <c r="I97" s="14"/>
      <c r="J97" s="30" t="s">
        <v>182</v>
      </c>
    </row>
    <row r="98" spans="1:10">
      <c r="A98" s="3">
        <v>13</v>
      </c>
      <c r="B98" s="102" t="s">
        <v>122</v>
      </c>
      <c r="C98" s="30">
        <v>15000</v>
      </c>
      <c r="D98" s="14">
        <v>5400</v>
      </c>
      <c r="E98" s="14"/>
      <c r="F98" s="14"/>
      <c r="G98" s="14">
        <v>5400</v>
      </c>
      <c r="H98" s="14">
        <f>+C98-G98</f>
        <v>9600</v>
      </c>
      <c r="I98" s="14">
        <f>+D98-G98</f>
        <v>0</v>
      </c>
      <c r="J98" s="30"/>
    </row>
    <row r="99" spans="1:10">
      <c r="A99" s="3">
        <v>14</v>
      </c>
      <c r="B99" s="102" t="s">
        <v>123</v>
      </c>
      <c r="C99" s="30">
        <v>4000</v>
      </c>
      <c r="D99" s="14"/>
      <c r="E99" s="14"/>
      <c r="F99" s="14"/>
      <c r="G99" s="162"/>
      <c r="H99" s="30">
        <v>4000</v>
      </c>
      <c r="I99" s="14"/>
      <c r="J99" s="30" t="s">
        <v>182</v>
      </c>
    </row>
    <row r="100" spans="1:10">
      <c r="A100" s="3">
        <v>15</v>
      </c>
      <c r="B100" s="102" t="s">
        <v>124</v>
      </c>
      <c r="C100" s="30">
        <v>5000</v>
      </c>
      <c r="D100" s="14"/>
      <c r="E100" s="14"/>
      <c r="F100" s="14"/>
      <c r="G100" s="162"/>
      <c r="H100" s="30">
        <v>5000</v>
      </c>
      <c r="I100" s="14"/>
      <c r="J100" s="30" t="s">
        <v>182</v>
      </c>
    </row>
    <row r="101" spans="1:10">
      <c r="A101" s="3">
        <v>16</v>
      </c>
      <c r="B101" s="102" t="s">
        <v>125</v>
      </c>
      <c r="C101" s="30">
        <v>8500</v>
      </c>
      <c r="D101" s="14"/>
      <c r="E101" s="14"/>
      <c r="F101" s="14"/>
      <c r="G101" s="162"/>
      <c r="H101" s="30">
        <v>8500</v>
      </c>
      <c r="I101" s="14"/>
      <c r="J101" s="30" t="s">
        <v>182</v>
      </c>
    </row>
    <row r="102" spans="1:10">
      <c r="A102" s="3">
        <v>17</v>
      </c>
      <c r="B102" s="102" t="s">
        <v>126</v>
      </c>
      <c r="C102" s="30">
        <v>30000</v>
      </c>
      <c r="D102" s="14">
        <v>5980</v>
      </c>
      <c r="E102" s="14"/>
      <c r="F102" s="14"/>
      <c r="G102" s="162">
        <v>5980</v>
      </c>
      <c r="H102" s="14">
        <f t="shared" ref="H102:H108" si="14">+C102-G102</f>
        <v>24020</v>
      </c>
      <c r="I102" s="14">
        <f t="shared" ref="I102:I108" si="15">+D102-G102</f>
        <v>0</v>
      </c>
      <c r="J102" s="30"/>
    </row>
    <row r="103" spans="1:10">
      <c r="A103" s="3">
        <v>18</v>
      </c>
      <c r="B103" s="102" t="s">
        <v>127</v>
      </c>
      <c r="C103" s="30">
        <v>23000</v>
      </c>
      <c r="D103" s="14">
        <v>14900</v>
      </c>
      <c r="E103" s="14"/>
      <c r="F103" s="14"/>
      <c r="G103" s="14">
        <v>14900</v>
      </c>
      <c r="H103" s="14">
        <f t="shared" si="14"/>
        <v>8100</v>
      </c>
      <c r="I103" s="14">
        <f t="shared" si="15"/>
        <v>0</v>
      </c>
      <c r="J103" s="30"/>
    </row>
    <row r="104" spans="1:10">
      <c r="A104" s="3">
        <v>19</v>
      </c>
      <c r="B104" s="102" t="s">
        <v>128</v>
      </c>
      <c r="C104" s="30">
        <v>14000</v>
      </c>
      <c r="D104" s="14">
        <v>11000</v>
      </c>
      <c r="E104" s="14"/>
      <c r="F104" s="14"/>
      <c r="G104" s="14">
        <v>11000</v>
      </c>
      <c r="H104" s="14">
        <f t="shared" si="14"/>
        <v>3000</v>
      </c>
      <c r="I104" s="14">
        <f t="shared" si="15"/>
        <v>0</v>
      </c>
      <c r="J104" s="30"/>
    </row>
    <row r="105" spans="1:10">
      <c r="A105" s="3">
        <v>20</v>
      </c>
      <c r="B105" s="102" t="s">
        <v>129</v>
      </c>
      <c r="C105" s="30">
        <v>80000</v>
      </c>
      <c r="D105" s="14">
        <v>74000</v>
      </c>
      <c r="E105" s="14"/>
      <c r="F105" s="14"/>
      <c r="G105" s="14">
        <v>74000</v>
      </c>
      <c r="H105" s="14">
        <f t="shared" si="14"/>
        <v>6000</v>
      </c>
      <c r="I105" s="14">
        <f t="shared" si="15"/>
        <v>0</v>
      </c>
      <c r="J105" s="30"/>
    </row>
    <row r="106" spans="1:10">
      <c r="A106" s="3">
        <v>21</v>
      </c>
      <c r="B106" s="102" t="s">
        <v>130</v>
      </c>
      <c r="C106" s="30">
        <v>12500</v>
      </c>
      <c r="D106" s="14">
        <v>12500</v>
      </c>
      <c r="E106" s="14"/>
      <c r="F106" s="14"/>
      <c r="G106" s="14">
        <v>12305</v>
      </c>
      <c r="H106" s="14">
        <f t="shared" si="14"/>
        <v>195</v>
      </c>
      <c r="I106" s="14">
        <f t="shared" si="15"/>
        <v>195</v>
      </c>
      <c r="J106" s="30"/>
    </row>
    <row r="107" spans="1:10">
      <c r="A107" s="3">
        <v>22</v>
      </c>
      <c r="B107" s="102" t="s">
        <v>131</v>
      </c>
      <c r="C107" s="30">
        <v>8500</v>
      </c>
      <c r="D107" s="14">
        <v>8453</v>
      </c>
      <c r="E107" s="14"/>
      <c r="F107" s="14"/>
      <c r="G107" s="14">
        <v>8453</v>
      </c>
      <c r="H107" s="14">
        <f t="shared" si="14"/>
        <v>47</v>
      </c>
      <c r="I107" s="14">
        <f t="shared" si="15"/>
        <v>0</v>
      </c>
      <c r="J107" s="30"/>
    </row>
    <row r="108" spans="1:10">
      <c r="A108" s="3">
        <v>23</v>
      </c>
      <c r="B108" s="102" t="s">
        <v>132</v>
      </c>
      <c r="C108" s="30">
        <v>170000</v>
      </c>
      <c r="D108" s="14">
        <v>80000</v>
      </c>
      <c r="E108" s="14"/>
      <c r="F108" s="14"/>
      <c r="G108" s="14">
        <v>80000</v>
      </c>
      <c r="H108" s="14">
        <f t="shared" si="14"/>
        <v>90000</v>
      </c>
      <c r="I108" s="14">
        <f t="shared" si="15"/>
        <v>0</v>
      </c>
      <c r="J108" s="30"/>
    </row>
    <row r="109" spans="1:10">
      <c r="A109" s="3">
        <v>24</v>
      </c>
      <c r="B109" s="102" t="s">
        <v>103</v>
      </c>
      <c r="C109" s="30">
        <v>34000</v>
      </c>
      <c r="D109" s="14"/>
      <c r="E109" s="14"/>
      <c r="F109" s="14"/>
      <c r="G109" s="162"/>
      <c r="H109" s="30">
        <v>34000</v>
      </c>
      <c r="I109" s="14"/>
      <c r="J109" s="30" t="s">
        <v>182</v>
      </c>
    </row>
    <row r="110" spans="1:10">
      <c r="A110" s="13">
        <v>25</v>
      </c>
      <c r="B110" s="103" t="s">
        <v>133</v>
      </c>
      <c r="C110" s="95">
        <v>320394</v>
      </c>
      <c r="D110" s="33">
        <v>289000</v>
      </c>
      <c r="E110" s="33"/>
      <c r="F110" s="33"/>
      <c r="G110" s="224">
        <v>320394</v>
      </c>
      <c r="H110" s="33">
        <f>+C110-G110</f>
        <v>0</v>
      </c>
      <c r="I110" s="33">
        <f>+D110-G110</f>
        <v>-31394</v>
      </c>
      <c r="J110" s="95"/>
    </row>
  </sheetData>
  <mergeCells count="5">
    <mergeCell ref="C3:C4"/>
    <mergeCell ref="D3:D4"/>
    <mergeCell ref="J3:J4"/>
    <mergeCell ref="F3:I3"/>
    <mergeCell ref="A1:J1"/>
  </mergeCells>
  <pageMargins left="0.19685039370078741" right="0.19685039370078741" top="0.39370078740157483" bottom="0.3937007874015748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ผลก่อหนี้ต้นปี</vt:lpstr>
      <vt:lpstr>วิสาหกิจ</vt:lpstr>
      <vt:lpstr>ผลก่อหนี้ต้นปี!Print_Titles</vt:lpstr>
      <vt:lpstr>วิสาหกิจ!Print_Titles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Walailak University</dc:creator>
  <cp:lastModifiedBy>Walailak University</cp:lastModifiedBy>
  <cp:lastPrinted>2021-07-05T03:33:12Z</cp:lastPrinted>
  <dcterms:created xsi:type="dcterms:W3CDTF">2016-04-21T03:33:56Z</dcterms:created>
  <dcterms:modified xsi:type="dcterms:W3CDTF">2021-07-09T03:04:34Z</dcterms:modified>
</cp:coreProperties>
</file>