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wapan.K.ALTPEABPTN0019\Desktop\"/>
    </mc:Choice>
  </mc:AlternateContent>
  <bookViews>
    <workbookView xWindow="0" yWindow="0" windowWidth="20055" windowHeight="7680"/>
  </bookViews>
  <sheets>
    <sheet name="Rentention_1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7" i="1" l="1"/>
  <c r="D104" i="1"/>
  <c r="D100" i="1"/>
  <c r="E104" i="1" s="1"/>
  <c r="D87" i="1"/>
  <c r="F87" i="1" s="1"/>
  <c r="D84" i="1"/>
  <c r="D72" i="1"/>
  <c r="G71" i="1" s="1"/>
  <c r="E68" i="1"/>
  <c r="E64" i="1"/>
  <c r="E62" i="1"/>
  <c r="D55" i="1"/>
  <c r="F54" i="1"/>
  <c r="F50" i="1"/>
  <c r="F41" i="1"/>
  <c r="G38" i="1"/>
  <c r="G35" i="1"/>
  <c r="I29" i="1"/>
  <c r="E29" i="1"/>
  <c r="I28" i="1"/>
  <c r="B28" i="1"/>
  <c r="I27" i="1"/>
  <c r="I26" i="1"/>
  <c r="F21" i="1"/>
  <c r="G20" i="1"/>
  <c r="G18" i="1"/>
  <c r="E14" i="1"/>
  <c r="I13" i="1"/>
  <c r="I12" i="1"/>
  <c r="I14" i="1" s="1"/>
  <c r="J12" i="1" s="1"/>
  <c r="G7" i="1"/>
  <c r="B7" i="1"/>
  <c r="D6" i="1" s="1"/>
  <c r="D3" i="1"/>
  <c r="J13" i="1" l="1"/>
  <c r="F53" i="1"/>
  <c r="E49" i="1"/>
  <c r="D5" i="1"/>
  <c r="F5" i="1" s="1"/>
  <c r="F52" i="1"/>
  <c r="E61" i="1"/>
  <c r="E63" i="1"/>
  <c r="E66" i="1"/>
  <c r="E70" i="1"/>
  <c r="E84" i="1"/>
  <c r="F104" i="1"/>
  <c r="D4" i="1"/>
  <c r="E51" i="1"/>
  <c r="G62" i="1"/>
  <c r="E65" i="1"/>
  <c r="E69" i="1"/>
  <c r="D2" i="1"/>
  <c r="E53" i="1"/>
  <c r="G53" i="1" s="1"/>
  <c r="G61" i="1"/>
  <c r="G63" i="1"/>
  <c r="E67" i="1"/>
  <c r="E71" i="1"/>
  <c r="F84" i="1"/>
  <c r="G107" i="1"/>
  <c r="G106" i="1" s="1"/>
  <c r="F86" i="1"/>
  <c r="F85" i="1"/>
  <c r="E103" i="1"/>
  <c r="E102" i="1"/>
  <c r="E101" i="1"/>
  <c r="E80" i="1"/>
  <c r="G84" i="1"/>
  <c r="E81" i="1"/>
  <c r="E82" i="1"/>
  <c r="E83" i="1"/>
  <c r="F103" i="1"/>
  <c r="F102" i="1"/>
  <c r="F101" i="1"/>
  <c r="G65" i="1"/>
  <c r="G67" i="1"/>
  <c r="G70" i="1"/>
  <c r="E50" i="1"/>
  <c r="G50" i="1" s="1"/>
  <c r="F51" i="1"/>
  <c r="G51" i="1" s="1"/>
  <c r="E54" i="1"/>
  <c r="G54" i="1" s="1"/>
  <c r="F80" i="1"/>
  <c r="G100" i="1"/>
  <c r="E107" i="1"/>
  <c r="G104" i="1"/>
  <c r="F107" i="1"/>
  <c r="I30" i="1"/>
  <c r="J28" i="1" s="1"/>
  <c r="E4" i="1" s="1"/>
  <c r="F49" i="1"/>
  <c r="G49" i="1" s="1"/>
  <c r="G55" i="1" s="1"/>
  <c r="E52" i="1"/>
  <c r="G52" i="1" s="1"/>
  <c r="F61" i="1"/>
  <c r="H61" i="1" s="1"/>
  <c r="F62" i="1"/>
  <c r="H62" i="1" s="1"/>
  <c r="F63" i="1"/>
  <c r="H63" i="1" s="1"/>
  <c r="F64" i="1"/>
  <c r="F65" i="1"/>
  <c r="F66" i="1"/>
  <c r="F67" i="1"/>
  <c r="H67" i="1" s="1"/>
  <c r="F68" i="1"/>
  <c r="H68" i="1" s="1"/>
  <c r="F69" i="1"/>
  <c r="F70" i="1"/>
  <c r="H70" i="1" s="1"/>
  <c r="F71" i="1"/>
  <c r="H71" i="1" s="1"/>
  <c r="F82" i="1"/>
  <c r="E87" i="1"/>
  <c r="E100" i="1"/>
  <c r="G64" i="1"/>
  <c r="G66" i="1"/>
  <c r="G68" i="1"/>
  <c r="G69" i="1"/>
  <c r="F100" i="1"/>
  <c r="F108" i="1" s="1"/>
  <c r="E108" i="1" l="1"/>
  <c r="H66" i="1"/>
  <c r="F4" i="1"/>
  <c r="G108" i="1"/>
  <c r="F81" i="1"/>
  <c r="G81" i="1" s="1"/>
  <c r="F83" i="1"/>
  <c r="G83" i="1"/>
  <c r="H69" i="1"/>
  <c r="H65" i="1"/>
  <c r="G105" i="1"/>
  <c r="H64" i="1"/>
  <c r="H72" i="1" s="1"/>
  <c r="F99" i="1"/>
  <c r="F98" i="1"/>
  <c r="F97" i="1"/>
  <c r="F96" i="1"/>
  <c r="F95" i="1"/>
  <c r="F94" i="1"/>
  <c r="H107" i="1"/>
  <c r="E106" i="1"/>
  <c r="E105" i="1"/>
  <c r="G80" i="1"/>
  <c r="H100" i="1"/>
  <c r="E99" i="1"/>
  <c r="E98" i="1"/>
  <c r="E97" i="1"/>
  <c r="E96" i="1"/>
  <c r="E95" i="1"/>
  <c r="E94" i="1"/>
  <c r="G99" i="1"/>
  <c r="G98" i="1"/>
  <c r="G97" i="1"/>
  <c r="G96" i="1"/>
  <c r="G95" i="1"/>
  <c r="G94" i="1"/>
  <c r="G82" i="1"/>
  <c r="J26" i="1"/>
  <c r="E2" i="1" s="1"/>
  <c r="E85" i="1"/>
  <c r="G85" i="1" s="1"/>
  <c r="E86" i="1"/>
  <c r="G86" i="1" s="1"/>
  <c r="G87" i="1"/>
  <c r="F106" i="1"/>
  <c r="F105" i="1"/>
  <c r="H103" i="1"/>
  <c r="J29" i="1"/>
  <c r="E6" i="1" s="1"/>
  <c r="F6" i="1" s="1"/>
  <c r="G103" i="1"/>
  <c r="G102" i="1"/>
  <c r="H102" i="1" s="1"/>
  <c r="G101" i="1"/>
  <c r="H101" i="1" s="1"/>
  <c r="H104" i="1"/>
  <c r="J27" i="1"/>
  <c r="E3" i="1" s="1"/>
  <c r="F3" i="1" s="1"/>
  <c r="H95" i="1" l="1"/>
  <c r="H97" i="1"/>
  <c r="E7" i="1"/>
  <c r="F2" i="1"/>
  <c r="F7" i="1" s="1"/>
  <c r="H94" i="1"/>
  <c r="H98" i="1"/>
  <c r="H99" i="1"/>
  <c r="H105" i="1"/>
  <c r="H96" i="1"/>
  <c r="H106" i="1"/>
</calcChain>
</file>

<file path=xl/sharedStrings.xml><?xml version="1.0" encoding="utf-8"?>
<sst xmlns="http://schemas.openxmlformats.org/spreadsheetml/2006/main" count="95" uniqueCount="26">
  <si>
    <t>PO</t>
  </si>
  <si>
    <t>ZPSR017</t>
  </si>
  <si>
    <t>Doc 99</t>
  </si>
  <si>
    <t>Doc 23</t>
  </si>
  <si>
    <t>Retention</t>
  </si>
  <si>
    <t>EXCLD_CONV</t>
  </si>
  <si>
    <t>B/61.09.02.001.62.01.304</t>
  </si>
  <si>
    <t>B/61.09.02.001.62.01.305</t>
  </si>
  <si>
    <t>B/61.09.02.001.62.01.309</t>
  </si>
  <si>
    <t>651,100.81-</t>
  </si>
  <si>
    <t>B/61.09.02.001.62.01.301</t>
  </si>
  <si>
    <t>S/62.49.00010.02</t>
  </si>
  <si>
    <t>45,630.08-</t>
  </si>
  <si>
    <t>Doc 99* กระจายตามสัดส่วน PO</t>
  </si>
  <si>
    <t>Doc 23* ดูว่าตอนจ่ายเงินงวดหักที่ WBS ไหน</t>
  </si>
  <si>
    <t>เคยหักที่ WBS</t>
  </si>
  <si>
    <t>ยอดจ่าย</t>
  </si>
  <si>
    <t>วิธีที่ 1 Sum Base Amount ของ Doc 21</t>
  </si>
  <si>
    <t xml:space="preserve">ข้อมูลชุดที่ 1 </t>
  </si>
  <si>
    <t>Doc  2300001473 และ 2300001475 กระจายตามยอด WBS ใน Doc 2100009857 และ 2100009859</t>
  </si>
  <si>
    <t>เงินประกันผลงาน</t>
  </si>
  <si>
    <t xml:space="preserve">ข้อมูลชุดที่ 2 </t>
  </si>
  <si>
    <t>Doc  2300001748,2300001750 และ 2300001753 กระจายตามยอด WBS ใน Doc 2100014700, 2100014705 และ 2100014709</t>
  </si>
  <si>
    <t>วิธีที่ 2 กระจายยอด Doc23 ตามสัดส่วนของ Doc21 ก่อน Loop คำนวณเงินประกันผลงานรายบรรทัด</t>
  </si>
  <si>
    <t>Sum doc 21 &gt;&gt;</t>
  </si>
  <si>
    <t>กระจายยอด Doc 23 ตามสัดสัดส่วนของ Doc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</si>
</sst>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4" fontId="0" fillId="0" borderId="0" xfId="0" applyNumberFormat="1"/>
    <xf numFmtId="4" fontId="0" fillId="2" borderId="0" xfId="0" applyNumberFormat="1" applyFill="1"/>
    <xf numFmtId="0" fontId="0" fillId="3" borderId="0" xfId="0" applyFill="1"/>
    <xf numFmtId="0" fontId="0" fillId="0" borderId="0" xfId="0" applyFill="1"/>
    <xf numFmtId="4" fontId="0" fillId="0" borderId="0" xfId="0" applyNumberFormat="1" applyFill="1"/>
    <xf numFmtId="4" fontId="0" fillId="4" borderId="0" xfId="0" applyNumberFormat="1" applyFill="1"/>
    <xf numFmtId="0" fontId="1" fillId="0" borderId="0" xfId="0" applyFont="1"/>
    <xf numFmtId="0" fontId="2" fillId="2" borderId="0" xfId="0" applyFont="1" applyFill="1"/>
    <xf numFmtId="0" fontId="0" fillId="5" borderId="0" xfId="0" applyFill="1"/>
    <xf numFmtId="0" fontId="0" fillId="4" borderId="0" xfId="0" applyFill="1"/>
    <xf numFmtId="4" fontId="0" fillId="6" borderId="0" xfId="0" applyNumberFormat="1" applyFill="1"/>
    <xf numFmtId="4" fontId="0" fillId="7" borderId="0" xfId="0" applyNumberFormat="1" applyFill="1"/>
    <xf numFmtId="0" fontId="2" fillId="3" borderId="0" xfId="0" applyFont="1" applyFill="1"/>
    <xf numFmtId="0" fontId="0" fillId="8" borderId="0" xfId="0" applyFill="1"/>
    <xf numFmtId="0" fontId="1" fillId="0" borderId="0" xfId="0" applyFont="1" applyFill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A44" zoomScale="85" zoomScaleNormal="85" workbookViewId="0">
      <selection activeCell="L65" sqref="L65"/>
    </sheetView>
  </sheetViews>
  <sheetFormatPr defaultRowHeight="15" x14ac:dyDescent="0.25"/>
  <cols>
    <col min="1" max="1" width="22.85546875" bestFit="1" customWidth="1"/>
    <col min="2" max="2" width="13.85546875" customWidth="1"/>
    <col min="3" max="3" width="22.85546875" bestFit="1" customWidth="1"/>
    <col min="4" max="4" width="13.85546875" customWidth="1"/>
    <col min="5" max="5" width="17" customWidth="1"/>
    <col min="6" max="6" width="13.85546875" customWidth="1"/>
    <col min="7" max="7" width="15.7109375" bestFit="1" customWidth="1"/>
    <col min="8" max="8" width="17.140625" customWidth="1"/>
    <col min="9" max="9" width="12.85546875" bestFit="1" customWidth="1"/>
    <col min="10" max="10" width="16.5703125" customWidth="1"/>
    <col min="11" max="11" width="11.28515625" bestFit="1" customWidth="1"/>
    <col min="12" max="12" width="11.7109375" bestFit="1" customWidth="1"/>
    <col min="13" max="13" width="11.28515625" bestFit="1" customWidth="1"/>
    <col min="14" max="14" width="11.28515625" customWidth="1"/>
    <col min="15" max="15" width="22.85546875" bestFit="1" customWidth="1"/>
    <col min="16" max="16" width="12.7109375" bestFit="1" customWidth="1"/>
  </cols>
  <sheetData>
    <row r="1" spans="1:10" hidden="1" x14ac:dyDescent="0.25">
      <c r="A1" t="s">
        <v>0</v>
      </c>
      <c r="B1">
        <v>130280361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</row>
    <row r="2" spans="1:10" hidden="1" x14ac:dyDescent="0.25">
      <c r="A2" t="s">
        <v>6</v>
      </c>
      <c r="B2" s="2">
        <v>37510382.579999998</v>
      </c>
      <c r="C2" s="2">
        <v>3322716.1600000001</v>
      </c>
      <c r="D2" s="2">
        <f>B2*$D$7/$B$7</f>
        <v>3435355.1075192755</v>
      </c>
      <c r="E2" s="2">
        <f>J26</f>
        <v>867684.24823767075</v>
      </c>
      <c r="F2" s="3">
        <f>D2+E2</f>
        <v>4303039.3557569459</v>
      </c>
      <c r="G2" s="2">
        <v>3168284.74</v>
      </c>
    </row>
    <row r="3" spans="1:10" hidden="1" x14ac:dyDescent="0.25">
      <c r="A3" t="s">
        <v>7</v>
      </c>
      <c r="B3" s="2">
        <v>32079517.84</v>
      </c>
      <c r="C3" s="2">
        <v>1676271.89</v>
      </c>
      <c r="D3" s="2">
        <f>B3*$D$7/$B$7</f>
        <v>2937974.1788386665</v>
      </c>
      <c r="E3" s="2">
        <f>J12+J27</f>
        <v>1894815.7528565533</v>
      </c>
      <c r="F3" s="3">
        <f>D3+E3</f>
        <v>4832789.9316952201</v>
      </c>
      <c r="G3" s="2">
        <v>2021268.48</v>
      </c>
    </row>
    <row r="4" spans="1:10" hidden="1" x14ac:dyDescent="0.25">
      <c r="A4" t="s">
        <v>8</v>
      </c>
      <c r="B4" s="2">
        <v>60542627</v>
      </c>
      <c r="C4" s="2" t="s">
        <v>9</v>
      </c>
      <c r="D4" s="2">
        <f>B4*$D$7/$B$7</f>
        <v>5544742.7773765037</v>
      </c>
      <c r="E4" s="2">
        <f>J13+J28</f>
        <v>4118847.1292490652</v>
      </c>
      <c r="F4" s="3">
        <f>D4+E4</f>
        <v>9663589.9066255689</v>
      </c>
      <c r="G4" s="2"/>
    </row>
    <row r="5" spans="1:10" hidden="1" x14ac:dyDescent="0.25">
      <c r="A5" t="s">
        <v>10</v>
      </c>
      <c r="B5" s="2">
        <v>1540585</v>
      </c>
      <c r="C5" s="2">
        <v>42254.6</v>
      </c>
      <c r="D5" s="2">
        <f>B5*$D$7/$B$7</f>
        <v>141093.11034165366</v>
      </c>
      <c r="E5" s="2"/>
      <c r="F5" s="3">
        <f>D5+E5</f>
        <v>141093.11034165366</v>
      </c>
      <c r="G5" s="2"/>
    </row>
    <row r="6" spans="1:10" hidden="1" x14ac:dyDescent="0.25">
      <c r="A6" t="s">
        <v>11</v>
      </c>
      <c r="B6" s="2">
        <v>4242913.91</v>
      </c>
      <c r="C6" s="2" t="s">
        <v>12</v>
      </c>
      <c r="D6" s="2">
        <f>B6*$D$7/$B$7</f>
        <v>388583.50592389726</v>
      </c>
      <c r="E6" s="2">
        <f>J29</f>
        <v>28718.579656710179</v>
      </c>
      <c r="F6" s="3">
        <f>D6+E6</f>
        <v>417302.08558060741</v>
      </c>
      <c r="G6" s="2"/>
    </row>
    <row r="7" spans="1:10" hidden="1" x14ac:dyDescent="0.25">
      <c r="B7" s="2">
        <f>SUM(B2:B6)</f>
        <v>135916026.33000001</v>
      </c>
      <c r="C7" s="2"/>
      <c r="D7" s="2">
        <v>12447748.679999998</v>
      </c>
      <c r="E7" s="2">
        <f>SUM(E2:E6)</f>
        <v>6910065.709999999</v>
      </c>
      <c r="F7" s="3">
        <f>SUM(F2:F6)</f>
        <v>19357814.389999993</v>
      </c>
      <c r="G7" s="2">
        <f>SUM(G2:G6)</f>
        <v>5189553.2200000007</v>
      </c>
      <c r="H7" s="2"/>
    </row>
    <row r="8" spans="1:10" hidden="1" x14ac:dyDescent="0.25"/>
    <row r="9" spans="1:10" hidden="1" x14ac:dyDescent="0.25"/>
    <row r="10" spans="1:10" hidden="1" x14ac:dyDescent="0.25"/>
    <row r="11" spans="1:10" hidden="1" x14ac:dyDescent="0.25">
      <c r="A11" s="4" t="s">
        <v>13</v>
      </c>
      <c r="B11" s="4"/>
      <c r="D11" s="4" t="s">
        <v>14</v>
      </c>
      <c r="E11" s="4"/>
      <c r="F11" s="4"/>
      <c r="H11" s="4" t="s">
        <v>15</v>
      </c>
      <c r="I11" s="4" t="s">
        <v>16</v>
      </c>
      <c r="J11" s="4" t="s">
        <v>4</v>
      </c>
    </row>
    <row r="12" spans="1:10" hidden="1" x14ac:dyDescent="0.25">
      <c r="A12" s="5">
        <v>9900012341</v>
      </c>
      <c r="B12" s="6">
        <v>2071456.74</v>
      </c>
      <c r="D12">
        <v>2300001473</v>
      </c>
      <c r="E12" s="2">
        <v>3635565.96</v>
      </c>
      <c r="F12">
        <v>2600008327</v>
      </c>
      <c r="H12" t="s">
        <v>7</v>
      </c>
      <c r="I12" s="2">
        <f>F15+F17+F19</f>
        <v>3028611.2</v>
      </c>
      <c r="J12" s="2">
        <f>J14*I12/I14</f>
        <v>324061.39826091239</v>
      </c>
    </row>
    <row r="13" spans="1:10" hidden="1" x14ac:dyDescent="0.25">
      <c r="A13" s="5">
        <v>9900012343</v>
      </c>
      <c r="B13" s="6">
        <v>232162.27</v>
      </c>
      <c r="D13">
        <v>2300001475</v>
      </c>
      <c r="E13" s="2">
        <v>92289.3</v>
      </c>
      <c r="F13">
        <v>2600008327</v>
      </c>
      <c r="H13" t="s">
        <v>8</v>
      </c>
      <c r="I13" s="2">
        <f>F16+F18+F20</f>
        <v>31811157.600000001</v>
      </c>
      <c r="J13" s="2">
        <f>J14*I13/I14</f>
        <v>3403793.8617390869</v>
      </c>
    </row>
    <row r="14" spans="1:10" hidden="1" x14ac:dyDescent="0.25">
      <c r="A14" s="5">
        <v>9900012348</v>
      </c>
      <c r="B14" s="6">
        <v>66220.740000000005</v>
      </c>
      <c r="E14" s="7">
        <f>SUM(E12:E13)</f>
        <v>3727855.26</v>
      </c>
      <c r="I14" s="2">
        <f>SUM(I12:I13)</f>
        <v>34839768.800000004</v>
      </c>
      <c r="J14" s="2">
        <v>3727855.26</v>
      </c>
    </row>
    <row r="15" spans="1:10" hidden="1" x14ac:dyDescent="0.25">
      <c r="A15" s="5">
        <v>9900013206</v>
      </c>
      <c r="B15" s="6">
        <v>2294774.5099999998</v>
      </c>
      <c r="D15">
        <v>2100009857</v>
      </c>
      <c r="E15" t="s">
        <v>7</v>
      </c>
      <c r="F15" s="6">
        <v>3284565</v>
      </c>
    </row>
    <row r="16" spans="1:10" hidden="1" x14ac:dyDescent="0.25">
      <c r="A16" s="5">
        <v>9900013311</v>
      </c>
      <c r="B16" s="6">
        <v>1191079.57</v>
      </c>
      <c r="E16" t="s">
        <v>8</v>
      </c>
      <c r="F16" s="2">
        <v>39187000</v>
      </c>
    </row>
    <row r="17" spans="1:12" hidden="1" x14ac:dyDescent="0.25">
      <c r="A17" s="5">
        <v>9900013331</v>
      </c>
      <c r="B17" s="6">
        <v>220348.1</v>
      </c>
      <c r="E17" t="s">
        <v>7</v>
      </c>
      <c r="F17" s="2">
        <v>-656913</v>
      </c>
    </row>
    <row r="18" spans="1:12" hidden="1" x14ac:dyDescent="0.25">
      <c r="A18" s="5">
        <v>9900013389</v>
      </c>
      <c r="B18" s="6">
        <v>1580522.25</v>
      </c>
      <c r="E18" t="s">
        <v>8</v>
      </c>
      <c r="F18" s="2">
        <v>-7837400</v>
      </c>
      <c r="G18" s="2">
        <f>SUM(F15:F18)</f>
        <v>33977252</v>
      </c>
    </row>
    <row r="19" spans="1:12" hidden="1" x14ac:dyDescent="0.25">
      <c r="A19" s="5">
        <v>9900013616</v>
      </c>
      <c r="B19" s="6">
        <v>1681466.57</v>
      </c>
      <c r="D19">
        <v>2100009859</v>
      </c>
      <c r="E19" t="s">
        <v>7</v>
      </c>
      <c r="F19" s="2">
        <v>400959.2</v>
      </c>
    </row>
    <row r="20" spans="1:12" hidden="1" x14ac:dyDescent="0.25">
      <c r="A20" s="5">
        <v>9900013722</v>
      </c>
      <c r="B20" s="6">
        <v>221568.41</v>
      </c>
      <c r="E20" t="s">
        <v>8</v>
      </c>
      <c r="F20" s="2">
        <v>461557.6</v>
      </c>
      <c r="G20" s="2">
        <f>SUM(F19:F20)</f>
        <v>862516.8</v>
      </c>
    </row>
    <row r="21" spans="1:12" hidden="1" x14ac:dyDescent="0.25">
      <c r="A21" s="5">
        <v>9900013781</v>
      </c>
      <c r="B21" s="6">
        <v>223572.31</v>
      </c>
      <c r="F21" s="7">
        <f>SUM(F15:F20)</f>
        <v>34839768.800000004</v>
      </c>
    </row>
    <row r="22" spans="1:12" hidden="1" x14ac:dyDescent="0.25">
      <c r="A22" s="5">
        <v>9900013785</v>
      </c>
      <c r="B22" s="6">
        <v>325837.77</v>
      </c>
    </row>
    <row r="23" spans="1:12" hidden="1" x14ac:dyDescent="0.25">
      <c r="A23" s="5">
        <v>9900013803</v>
      </c>
      <c r="B23" s="6">
        <v>1013004.95</v>
      </c>
    </row>
    <row r="24" spans="1:12" hidden="1" x14ac:dyDescent="0.25">
      <c r="A24" s="5">
        <v>9900013805</v>
      </c>
      <c r="B24" s="6">
        <v>159971.32999999999</v>
      </c>
    </row>
    <row r="25" spans="1:12" hidden="1" x14ac:dyDescent="0.25">
      <c r="A25" s="5">
        <v>9900013948</v>
      </c>
      <c r="B25" s="6">
        <v>961782.94</v>
      </c>
      <c r="H25" s="4" t="s">
        <v>15</v>
      </c>
      <c r="I25" s="4" t="s">
        <v>16</v>
      </c>
      <c r="J25" s="4" t="s">
        <v>4</v>
      </c>
      <c r="L25" s="2"/>
    </row>
    <row r="26" spans="1:12" hidden="1" x14ac:dyDescent="0.25">
      <c r="A26" s="5">
        <v>9900013951</v>
      </c>
      <c r="B26" s="6">
        <v>141703.78</v>
      </c>
      <c r="D26">
        <v>2300001748</v>
      </c>
      <c r="E26" s="2">
        <v>2079699.34</v>
      </c>
      <c r="F26">
        <v>2600010311</v>
      </c>
      <c r="H26" t="s">
        <v>6</v>
      </c>
      <c r="I26" s="2">
        <f>F39</f>
        <v>8109198.5599999996</v>
      </c>
      <c r="J26" s="2">
        <f>I26*$J$30/$I$30</f>
        <v>867684.24823767075</v>
      </c>
      <c r="L26" s="2"/>
    </row>
    <row r="27" spans="1:12" hidden="1" x14ac:dyDescent="0.25">
      <c r="A27" s="5">
        <v>9900013955</v>
      </c>
      <c r="B27" s="6">
        <v>62276.44</v>
      </c>
      <c r="D27">
        <v>2300001750</v>
      </c>
      <c r="E27" s="2">
        <v>231013.09</v>
      </c>
      <c r="F27">
        <v>2600010311</v>
      </c>
      <c r="H27" t="s">
        <v>7</v>
      </c>
      <c r="I27" s="2">
        <f>F30+F33+F36</f>
        <v>14679947.199999999</v>
      </c>
      <c r="J27" s="2">
        <f>I27*$J$30/$I$30</f>
        <v>1570754.3545956409</v>
      </c>
      <c r="L27" s="2"/>
    </row>
    <row r="28" spans="1:12" hidden="1" x14ac:dyDescent="0.25">
      <c r="A28" s="5"/>
      <c r="B28" s="6">
        <f>SUM(B12:B27)</f>
        <v>12447748.679999998</v>
      </c>
      <c r="D28">
        <v>2300001753</v>
      </c>
      <c r="E28" s="2">
        <v>871498.02</v>
      </c>
      <c r="F28">
        <v>2600010311</v>
      </c>
      <c r="H28" t="s">
        <v>8</v>
      </c>
      <c r="I28" s="2">
        <f>F31+F34+F37</f>
        <v>6682740.7999999998</v>
      </c>
      <c r="J28" s="2">
        <f>I28*$J$30/$I$30</f>
        <v>715053.26750997826</v>
      </c>
    </row>
    <row r="29" spans="1:12" hidden="1" x14ac:dyDescent="0.25">
      <c r="E29" s="7">
        <f>SUM(E26:E28)</f>
        <v>3182210.45</v>
      </c>
      <c r="H29" t="s">
        <v>11</v>
      </c>
      <c r="I29" s="2">
        <f>F32+F35+F38+F40</f>
        <v>268397.94</v>
      </c>
      <c r="J29" s="2">
        <f>I29*$J$30/$I$30</f>
        <v>28718.579656710179</v>
      </c>
    </row>
    <row r="30" spans="1:12" hidden="1" x14ac:dyDescent="0.25">
      <c r="D30" s="8">
        <v>2100014700</v>
      </c>
      <c r="E30" t="s">
        <v>7</v>
      </c>
      <c r="F30" s="2">
        <v>15939109</v>
      </c>
      <c r="I30" s="2">
        <f>SUM(I26:I29)</f>
        <v>29740284.5</v>
      </c>
      <c r="J30" s="2">
        <v>3182210.45</v>
      </c>
    </row>
    <row r="31" spans="1:12" hidden="1" x14ac:dyDescent="0.25">
      <c r="E31" t="s">
        <v>8</v>
      </c>
      <c r="F31" s="2">
        <v>8149000</v>
      </c>
    </row>
    <row r="32" spans="1:12" hidden="1" x14ac:dyDescent="0.25">
      <c r="E32" t="s">
        <v>11</v>
      </c>
      <c r="F32" s="2">
        <v>207444</v>
      </c>
    </row>
    <row r="33" spans="1:7" hidden="1" x14ac:dyDescent="0.25">
      <c r="E33" t="s">
        <v>7</v>
      </c>
      <c r="F33" s="2">
        <v>-3187821.8</v>
      </c>
    </row>
    <row r="34" spans="1:7" hidden="1" x14ac:dyDescent="0.25">
      <c r="E34" t="s">
        <v>8</v>
      </c>
      <c r="F34" s="2">
        <v>-1629800</v>
      </c>
    </row>
    <row r="35" spans="1:7" hidden="1" x14ac:dyDescent="0.25">
      <c r="E35" t="s">
        <v>11</v>
      </c>
      <c r="F35" s="2">
        <v>-41488.800000000003</v>
      </c>
      <c r="G35" s="2">
        <f>SUM(F30:F35)</f>
        <v>19436442.399999999</v>
      </c>
    </row>
    <row r="36" spans="1:7" hidden="1" x14ac:dyDescent="0.25">
      <c r="D36" s="8">
        <v>2100014705</v>
      </c>
      <c r="E36" t="s">
        <v>7</v>
      </c>
      <c r="F36" s="2">
        <v>1928660</v>
      </c>
    </row>
    <row r="37" spans="1:7" hidden="1" x14ac:dyDescent="0.25">
      <c r="E37" t="s">
        <v>8</v>
      </c>
      <c r="F37" s="2">
        <v>163540.79999999999</v>
      </c>
    </row>
    <row r="38" spans="1:7" hidden="1" x14ac:dyDescent="0.25">
      <c r="E38" t="s">
        <v>11</v>
      </c>
      <c r="F38" s="2">
        <v>66800</v>
      </c>
      <c r="G38" s="2">
        <f>SUM(F36:F38)</f>
        <v>2159000.7999999998</v>
      </c>
    </row>
    <row r="39" spans="1:7" hidden="1" x14ac:dyDescent="0.25">
      <c r="D39">
        <v>2100014709</v>
      </c>
      <c r="E39" t="s">
        <v>6</v>
      </c>
      <c r="F39" s="2">
        <v>8109198.5599999996</v>
      </c>
    </row>
    <row r="40" spans="1:7" hidden="1" x14ac:dyDescent="0.25">
      <c r="E40" t="s">
        <v>11</v>
      </c>
      <c r="F40" s="2">
        <v>35642.74</v>
      </c>
    </row>
    <row r="41" spans="1:7" hidden="1" x14ac:dyDescent="0.25">
      <c r="F41" s="7">
        <f>SUM(F30:F40)</f>
        <v>29740284.499999996</v>
      </c>
    </row>
    <row r="42" spans="1:7" hidden="1" x14ac:dyDescent="0.25"/>
    <row r="43" spans="1:7" hidden="1" x14ac:dyDescent="0.25"/>
    <row r="44" spans="1:7" s="9" customFormat="1" ht="21" x14ac:dyDescent="0.35">
      <c r="A44" s="9" t="s">
        <v>17</v>
      </c>
    </row>
    <row r="45" spans="1:7" s="10" customFormat="1" x14ac:dyDescent="0.25">
      <c r="A45" s="10" t="s">
        <v>18</v>
      </c>
    </row>
    <row r="46" spans="1:7" s="10" customFormat="1" x14ac:dyDescent="0.25">
      <c r="A46" s="10" t="s">
        <v>19</v>
      </c>
    </row>
    <row r="47" spans="1:7" s="5" customFormat="1" x14ac:dyDescent="0.25"/>
    <row r="48" spans="1:7" x14ac:dyDescent="0.25">
      <c r="D48" s="2"/>
      <c r="E48">
        <v>2300001473</v>
      </c>
      <c r="F48">
        <v>2300001475</v>
      </c>
      <c r="G48" t="s">
        <v>20</v>
      </c>
    </row>
    <row r="49" spans="1:10" x14ac:dyDescent="0.25">
      <c r="B49">
        <v>2100009857</v>
      </c>
      <c r="C49" s="11" t="s">
        <v>7</v>
      </c>
      <c r="D49" s="7">
        <v>3284565</v>
      </c>
      <c r="E49" s="7">
        <f>D49*$E$55/$D$55</f>
        <v>342747.75977868715</v>
      </c>
      <c r="F49" s="7">
        <f>D49*$F$55/$D$55</f>
        <v>8700.6950704707306</v>
      </c>
      <c r="G49" s="12">
        <f>E49+F49</f>
        <v>351448.45484915789</v>
      </c>
    </row>
    <row r="50" spans="1:10" x14ac:dyDescent="0.25">
      <c r="C50" t="s">
        <v>8</v>
      </c>
      <c r="D50" s="2">
        <v>39187000</v>
      </c>
      <c r="E50" s="2">
        <f t="shared" ref="E50:E54" si="0">D50*$E$55/$D$55</f>
        <v>4089204.0384183028</v>
      </c>
      <c r="F50" s="2">
        <f t="shared" ref="F50:F54" si="1">D50*$F$55/$D$55</f>
        <v>103804.95978205228</v>
      </c>
      <c r="G50" s="2">
        <f t="shared" ref="G50:G54" si="2">E50+F50</f>
        <v>4193008.9982003551</v>
      </c>
    </row>
    <row r="51" spans="1:10" x14ac:dyDescent="0.25">
      <c r="C51" s="11" t="s">
        <v>7</v>
      </c>
      <c r="D51" s="7">
        <v>-656913</v>
      </c>
      <c r="E51" s="7">
        <f t="shared" si="0"/>
        <v>-68549.551955737421</v>
      </c>
      <c r="F51" s="7">
        <f t="shared" si="1"/>
        <v>-1740.1390140941462</v>
      </c>
      <c r="G51" s="12">
        <f t="shared" si="2"/>
        <v>-70289.690969831572</v>
      </c>
    </row>
    <row r="52" spans="1:10" x14ac:dyDescent="0.25">
      <c r="C52" t="s">
        <v>8</v>
      </c>
      <c r="D52">
        <v>-7837400</v>
      </c>
      <c r="E52" s="2">
        <f t="shared" si="0"/>
        <v>-817840.80768366053</v>
      </c>
      <c r="F52" s="2">
        <f t="shared" si="1"/>
        <v>-20760.991956410453</v>
      </c>
      <c r="G52" s="2">
        <f t="shared" si="2"/>
        <v>-838601.799640071</v>
      </c>
    </row>
    <row r="53" spans="1:10" x14ac:dyDescent="0.25">
      <c r="B53">
        <v>2100009859</v>
      </c>
      <c r="C53" s="11" t="s">
        <v>7</v>
      </c>
      <c r="D53" s="11">
        <v>400959.2</v>
      </c>
      <c r="E53" s="7">
        <f t="shared" si="0"/>
        <v>41840.507818433965</v>
      </c>
      <c r="F53" s="7">
        <f t="shared" si="1"/>
        <v>1062.1265631521642</v>
      </c>
      <c r="G53" s="12">
        <f t="shared" si="2"/>
        <v>42902.634381586133</v>
      </c>
    </row>
    <row r="54" spans="1:10" x14ac:dyDescent="0.25">
      <c r="C54" t="s">
        <v>8</v>
      </c>
      <c r="D54">
        <v>461557.6</v>
      </c>
      <c r="E54" s="2">
        <f t="shared" si="0"/>
        <v>48164.013623973755</v>
      </c>
      <c r="F54" s="2">
        <f t="shared" si="1"/>
        <v>1222.6495548294222</v>
      </c>
      <c r="G54" s="2">
        <f t="shared" si="2"/>
        <v>49386.663178803174</v>
      </c>
    </row>
    <row r="55" spans="1:10" x14ac:dyDescent="0.25">
      <c r="C55" s="16" t="s">
        <v>24</v>
      </c>
      <c r="D55" s="13">
        <f>SUM(D49:D54)</f>
        <v>34839768.800000004</v>
      </c>
      <c r="E55" s="3">
        <v>3635565.96</v>
      </c>
      <c r="F55" s="3">
        <v>92289.3</v>
      </c>
      <c r="G55" s="2">
        <f>SUM(G49:G54)</f>
        <v>3727855.26</v>
      </c>
    </row>
    <row r="57" spans="1:10" s="10" customFormat="1" x14ac:dyDescent="0.25">
      <c r="A57" s="10" t="s">
        <v>21</v>
      </c>
    </row>
    <row r="58" spans="1:10" s="10" customFormat="1" x14ac:dyDescent="0.25">
      <c r="A58" s="10" t="s">
        <v>22</v>
      </c>
    </row>
    <row r="60" spans="1:10" x14ac:dyDescent="0.25">
      <c r="E60">
        <v>2300001748</v>
      </c>
      <c r="F60">
        <v>2300001750</v>
      </c>
      <c r="G60">
        <v>2300001753</v>
      </c>
      <c r="H60" t="s">
        <v>20</v>
      </c>
    </row>
    <row r="61" spans="1:10" x14ac:dyDescent="0.25">
      <c r="B61">
        <v>2100014700</v>
      </c>
      <c r="C61" s="11" t="s">
        <v>7</v>
      </c>
      <c r="D61" s="7">
        <v>15939109</v>
      </c>
      <c r="E61" s="7">
        <f>D61*$E$72/$D$72</f>
        <v>1114601.1218382281</v>
      </c>
      <c r="F61" s="7">
        <f>D61*$F$72/$D$72</f>
        <v>123809.9394085087</v>
      </c>
      <c r="G61" s="7">
        <f>D61*$G$72/$D$72</f>
        <v>467073.60630878236</v>
      </c>
      <c r="H61" s="12">
        <f>SUM(E61:G61)</f>
        <v>1705484.6675555189</v>
      </c>
      <c r="J61" s="2"/>
    </row>
    <row r="62" spans="1:10" x14ac:dyDescent="0.25">
      <c r="C62" t="s">
        <v>8</v>
      </c>
      <c r="D62" s="2">
        <v>8149000</v>
      </c>
      <c r="E62" s="2">
        <f t="shared" ref="E62:E71" si="3">D62*$E$72/$D$72</f>
        <v>569848.95089554379</v>
      </c>
      <c r="F62" s="2">
        <f t="shared" ref="F62:F71" si="4">D62*$F$72/$D$72</f>
        <v>63298.845389659946</v>
      </c>
      <c r="G62" s="2">
        <f t="shared" ref="G62:G71" si="5">D62*$G$72/$D$72</f>
        <v>238795.20604384269</v>
      </c>
      <c r="H62" s="2">
        <f t="shared" ref="H62:H71" si="6">SUM(E62:G62)</f>
        <v>871943.00232904649</v>
      </c>
    </row>
    <row r="63" spans="1:10" x14ac:dyDescent="0.25">
      <c r="C63" t="s">
        <v>11</v>
      </c>
      <c r="D63" s="2">
        <v>207444</v>
      </c>
      <c r="E63" s="2">
        <f t="shared" si="3"/>
        <v>14506.288596094637</v>
      </c>
      <c r="F63" s="2">
        <f t="shared" si="4"/>
        <v>1611.3591462771651</v>
      </c>
      <c r="G63" s="2">
        <f t="shared" si="5"/>
        <v>6078.8603169172784</v>
      </c>
      <c r="H63" s="2">
        <f t="shared" si="6"/>
        <v>22196.508059289081</v>
      </c>
    </row>
    <row r="64" spans="1:10" x14ac:dyDescent="0.25">
      <c r="C64" s="11" t="s">
        <v>7</v>
      </c>
      <c r="D64" s="7">
        <v>-3187821.8</v>
      </c>
      <c r="E64" s="7">
        <f t="shared" si="3"/>
        <v>-222920.22436764563</v>
      </c>
      <c r="F64" s="7">
        <f t="shared" si="4"/>
        <v>-24761.987881701738</v>
      </c>
      <c r="G64" s="7">
        <f t="shared" si="5"/>
        <v>-93414.721261756466</v>
      </c>
      <c r="H64" s="12">
        <f t="shared" si="6"/>
        <v>-341096.93351110385</v>
      </c>
    </row>
    <row r="65" spans="1:8" x14ac:dyDescent="0.25">
      <c r="C65" t="s">
        <v>8</v>
      </c>
      <c r="D65" s="2">
        <v>-1629800</v>
      </c>
      <c r="E65" s="2">
        <f t="shared" si="3"/>
        <v>-113969.79017910876</v>
      </c>
      <c r="F65" s="2">
        <f t="shared" si="4"/>
        <v>-12659.769077931989</v>
      </c>
      <c r="G65" s="2">
        <f t="shared" si="5"/>
        <v>-47759.04120876854</v>
      </c>
      <c r="H65" s="2">
        <f t="shared" si="6"/>
        <v>-174388.60046580929</v>
      </c>
    </row>
    <row r="66" spans="1:8" x14ac:dyDescent="0.25">
      <c r="C66" t="s">
        <v>11</v>
      </c>
      <c r="D66" s="2">
        <v>-41488.800000000003</v>
      </c>
      <c r="E66" s="2">
        <f t="shared" si="3"/>
        <v>-2901.2577192189274</v>
      </c>
      <c r="F66" s="2">
        <f t="shared" si="4"/>
        <v>-322.27182925543303</v>
      </c>
      <c r="G66" s="2">
        <f t="shared" si="5"/>
        <v>-1215.7720633834558</v>
      </c>
      <c r="H66" s="2">
        <f t="shared" si="6"/>
        <v>-4439.3016118578162</v>
      </c>
    </row>
    <row r="67" spans="1:8" x14ac:dyDescent="0.25">
      <c r="B67">
        <v>2100014705</v>
      </c>
      <c r="C67" s="11" t="s">
        <v>7</v>
      </c>
      <c r="D67" s="7">
        <v>1928660</v>
      </c>
      <c r="E67" s="7">
        <f t="shared" si="3"/>
        <v>134868.68052941459</v>
      </c>
      <c r="F67" s="7">
        <f t="shared" si="4"/>
        <v>14981.218695449938</v>
      </c>
      <c r="G67" s="7">
        <f t="shared" si="5"/>
        <v>56516.721326361221</v>
      </c>
      <c r="H67" s="12">
        <f t="shared" si="6"/>
        <v>206366.62055122573</v>
      </c>
    </row>
    <row r="68" spans="1:8" x14ac:dyDescent="0.25">
      <c r="C68" t="s">
        <v>8</v>
      </c>
      <c r="D68" s="2">
        <v>163540.79999999999</v>
      </c>
      <c r="E68" s="2">
        <f t="shared" si="3"/>
        <v>11436.195031122585</v>
      </c>
      <c r="F68" s="2">
        <f t="shared" si="4"/>
        <v>1270.3330241871763</v>
      </c>
      <c r="G68" s="2">
        <f t="shared" si="5"/>
        <v>4792.3375914314474</v>
      </c>
      <c r="H68" s="2">
        <f t="shared" si="6"/>
        <v>17498.865646741207</v>
      </c>
    </row>
    <row r="69" spans="1:8" x14ac:dyDescent="0.25">
      <c r="C69" t="s">
        <v>11</v>
      </c>
      <c r="D69" s="2">
        <v>66800</v>
      </c>
      <c r="E69" s="2">
        <f t="shared" si="3"/>
        <v>4671.2369517514207</v>
      </c>
      <c r="F69" s="2">
        <f t="shared" si="4"/>
        <v>518.88119671484651</v>
      </c>
      <c r="G69" s="2">
        <f t="shared" si="5"/>
        <v>1957.4818706256831</v>
      </c>
      <c r="H69" s="2">
        <f t="shared" si="6"/>
        <v>7147.6000190919503</v>
      </c>
    </row>
    <row r="70" spans="1:8" x14ac:dyDescent="0.25">
      <c r="B70">
        <v>2100014709</v>
      </c>
      <c r="C70" t="s">
        <v>6</v>
      </c>
      <c r="D70" s="2">
        <v>8109198.5599999996</v>
      </c>
      <c r="E70" s="2">
        <f t="shared" si="3"/>
        <v>567065.6880622966</v>
      </c>
      <c r="F70" s="2">
        <f t="shared" si="4"/>
        <v>62989.680437292074</v>
      </c>
      <c r="G70" s="2">
        <f t="shared" si="5"/>
        <v>237628.87973808224</v>
      </c>
      <c r="H70" s="2">
        <f t="shared" si="6"/>
        <v>867684.24823767086</v>
      </c>
    </row>
    <row r="71" spans="1:8" x14ac:dyDescent="0.25">
      <c r="C71" t="s">
        <v>11</v>
      </c>
      <c r="D71" s="2">
        <v>35642.74</v>
      </c>
      <c r="E71" s="2">
        <f t="shared" si="3"/>
        <v>2492.4503615219824</v>
      </c>
      <c r="F71" s="2">
        <f t="shared" si="4"/>
        <v>276.86149079934324</v>
      </c>
      <c r="G71" s="2">
        <f t="shared" si="5"/>
        <v>1044.4613378656416</v>
      </c>
      <c r="H71" s="2">
        <f t="shared" si="6"/>
        <v>3813.7731901869674</v>
      </c>
    </row>
    <row r="72" spans="1:8" x14ac:dyDescent="0.25">
      <c r="C72" s="16" t="s">
        <v>24</v>
      </c>
      <c r="D72" s="13">
        <f>SUM(D61:D71)</f>
        <v>29740284.499999996</v>
      </c>
      <c r="E72" s="3">
        <v>2079699.34</v>
      </c>
      <c r="F72" s="3">
        <v>231013.09</v>
      </c>
      <c r="G72" s="3">
        <v>871498.02</v>
      </c>
      <c r="H72" s="2">
        <f>SUM(H61:H71)</f>
        <v>3182210.45</v>
      </c>
    </row>
    <row r="75" spans="1:8" s="14" customFormat="1" ht="21" x14ac:dyDescent="0.35">
      <c r="A75" s="14" t="s">
        <v>23</v>
      </c>
    </row>
    <row r="76" spans="1:8" s="15" customFormat="1" x14ac:dyDescent="0.25">
      <c r="A76" s="15" t="s">
        <v>18</v>
      </c>
    </row>
    <row r="77" spans="1:8" s="15" customFormat="1" x14ac:dyDescent="0.25">
      <c r="A77" s="15" t="s">
        <v>19</v>
      </c>
    </row>
    <row r="79" spans="1:8" x14ac:dyDescent="0.25">
      <c r="D79" s="2"/>
      <c r="E79">
        <v>2300001473</v>
      </c>
      <c r="F79">
        <v>2300001475</v>
      </c>
      <c r="G79" t="s">
        <v>20</v>
      </c>
    </row>
    <row r="80" spans="1:8" x14ac:dyDescent="0.25">
      <c r="B80">
        <v>2100009857</v>
      </c>
      <c r="C80" s="11" t="s">
        <v>7</v>
      </c>
      <c r="D80" s="7">
        <v>3284565</v>
      </c>
      <c r="E80" s="7">
        <f>D80*$E$84/$D$84</f>
        <v>342747.75977868721</v>
      </c>
      <c r="F80" s="7">
        <f>D80*$F$84/$D$84</f>
        <v>8700.6950704707324</v>
      </c>
      <c r="G80" s="12">
        <f>SUM(E80:F80)</f>
        <v>351448.45484915795</v>
      </c>
    </row>
    <row r="81" spans="1:9" x14ac:dyDescent="0.25">
      <c r="C81" t="s">
        <v>8</v>
      </c>
      <c r="D81" s="2">
        <v>39187000</v>
      </c>
      <c r="E81" s="2">
        <f t="shared" ref="E81:E83" si="7">D81*$E$84/$D$84</f>
        <v>4089204.0384183037</v>
      </c>
      <c r="F81" s="2">
        <f t="shared" ref="F81:F83" si="8">D81*$F$84/$D$84</f>
        <v>103804.95978205229</v>
      </c>
      <c r="G81" s="2">
        <f t="shared" ref="G81:G87" si="9">SUM(E81:F81)</f>
        <v>4193008.998200356</v>
      </c>
    </row>
    <row r="82" spans="1:9" x14ac:dyDescent="0.25">
      <c r="C82" s="11" t="s">
        <v>7</v>
      </c>
      <c r="D82" s="7">
        <v>-656913</v>
      </c>
      <c r="E82" s="7">
        <f t="shared" si="7"/>
        <v>-68549.55195573745</v>
      </c>
      <c r="F82" s="7">
        <f t="shared" si="8"/>
        <v>-1740.1390140941464</v>
      </c>
      <c r="G82" s="12">
        <f t="shared" si="9"/>
        <v>-70289.690969831601</v>
      </c>
    </row>
    <row r="83" spans="1:9" x14ac:dyDescent="0.25">
      <c r="C83" t="s">
        <v>8</v>
      </c>
      <c r="D83">
        <v>-7837400</v>
      </c>
      <c r="E83" s="2">
        <f t="shared" si="7"/>
        <v>-817840.80768366077</v>
      </c>
      <c r="F83" s="2">
        <f t="shared" si="8"/>
        <v>-20760.991956410457</v>
      </c>
      <c r="G83" s="2">
        <f t="shared" si="9"/>
        <v>-838601.79964007123</v>
      </c>
    </row>
    <row r="84" spans="1:9" x14ac:dyDescent="0.25">
      <c r="D84" s="3">
        <f>SUM(D80:D83)</f>
        <v>33977252</v>
      </c>
      <c r="E84" s="13">
        <f>3635565.96*$D$84/($D$84+$D$87)</f>
        <v>3545561.4385575927</v>
      </c>
      <c r="F84" s="13">
        <f>92289.3*$D$84/($D$84+$D$87)</f>
        <v>90004.523882018417</v>
      </c>
      <c r="G84" s="2">
        <f>SUM(E84:F84)</f>
        <v>3635565.9624396111</v>
      </c>
    </row>
    <row r="85" spans="1:9" x14ac:dyDescent="0.25">
      <c r="B85">
        <v>2100009859</v>
      </c>
      <c r="C85" s="11" t="s">
        <v>7</v>
      </c>
      <c r="D85" s="11">
        <v>400959.2</v>
      </c>
      <c r="E85" s="7">
        <f>D85*$E$87/$D$87</f>
        <v>41840.50781843398</v>
      </c>
      <c r="F85" s="7">
        <f>D85*$F$87/$D$87</f>
        <v>1062.1265631521644</v>
      </c>
      <c r="G85" s="12">
        <f t="shared" si="9"/>
        <v>42902.634381586147</v>
      </c>
    </row>
    <row r="86" spans="1:9" x14ac:dyDescent="0.25">
      <c r="C86" t="s">
        <v>8</v>
      </c>
      <c r="D86">
        <v>461557.6</v>
      </c>
      <c r="E86" s="2">
        <f>D86*$E$87/$D$87</f>
        <v>48164.013623973762</v>
      </c>
      <c r="F86" s="2">
        <f>D86*$F$87/$D$87</f>
        <v>1222.6495548294226</v>
      </c>
      <c r="G86" s="2">
        <f t="shared" si="9"/>
        <v>49386.663178803188</v>
      </c>
    </row>
    <row r="87" spans="1:9" x14ac:dyDescent="0.25">
      <c r="D87" s="3">
        <f>SUM(D85:D86)</f>
        <v>862516.8</v>
      </c>
      <c r="E87" s="13">
        <f>3635565.96*$D$87/($D$84+$D$87)</f>
        <v>90004.521442407742</v>
      </c>
      <c r="F87" s="13">
        <f>92289.3*$D$87/($D$84+$D$87)</f>
        <v>2284.776117981587</v>
      </c>
      <c r="G87" s="2">
        <f t="shared" si="9"/>
        <v>92289.297560389328</v>
      </c>
    </row>
    <row r="90" spans="1:9" s="15" customFormat="1" x14ac:dyDescent="0.25">
      <c r="A90" s="15" t="s">
        <v>21</v>
      </c>
    </row>
    <row r="91" spans="1:9" s="15" customFormat="1" x14ac:dyDescent="0.25">
      <c r="A91" s="15" t="s">
        <v>22</v>
      </c>
    </row>
    <row r="93" spans="1:9" x14ac:dyDescent="0.25">
      <c r="E93">
        <v>2300001748</v>
      </c>
      <c r="F93">
        <v>2300001750</v>
      </c>
      <c r="G93">
        <v>2300001753</v>
      </c>
      <c r="H93" t="s">
        <v>20</v>
      </c>
    </row>
    <row r="94" spans="1:9" x14ac:dyDescent="0.25">
      <c r="B94">
        <v>2100014700</v>
      </c>
      <c r="C94" s="11" t="s">
        <v>7</v>
      </c>
      <c r="D94" s="7">
        <v>15939109</v>
      </c>
      <c r="E94" s="7">
        <f>D94*$E$100/$D$100</f>
        <v>1114601.1218382281</v>
      </c>
      <c r="F94" s="7">
        <f>D94*$F$100/$D$100</f>
        <v>123809.93940850868</v>
      </c>
      <c r="G94" s="7">
        <f>D94*$G$100/$D$100</f>
        <v>467073.60630878236</v>
      </c>
      <c r="H94" s="12">
        <f>SUM(E94:G94)</f>
        <v>1705484.6675555189</v>
      </c>
      <c r="I94" s="2"/>
    </row>
    <row r="95" spans="1:9" x14ac:dyDescent="0.25">
      <c r="C95" t="s">
        <v>8</v>
      </c>
      <c r="D95" s="2">
        <v>8149000</v>
      </c>
      <c r="E95" s="2">
        <f t="shared" ref="E95:E99" si="10">D95*$E$100/$D$100</f>
        <v>569848.95089554379</v>
      </c>
      <c r="F95" s="2">
        <f t="shared" ref="F95:F99" si="11">D95*$F$100/$D$100</f>
        <v>63298.845389659939</v>
      </c>
      <c r="G95" s="2">
        <f t="shared" ref="G95:G99" si="12">D95*$G$100/$D$100</f>
        <v>238795.20604384266</v>
      </c>
      <c r="H95" s="2">
        <f t="shared" ref="H95:H107" si="13">SUM(E95:G95)</f>
        <v>871943.00232904637</v>
      </c>
    </row>
    <row r="96" spans="1:9" x14ac:dyDescent="0.25">
      <c r="C96" t="s">
        <v>11</v>
      </c>
      <c r="D96" s="2">
        <v>207444</v>
      </c>
      <c r="E96" s="2">
        <f t="shared" si="10"/>
        <v>14506.288596094637</v>
      </c>
      <c r="F96" s="2">
        <f t="shared" si="11"/>
        <v>1611.3591462771649</v>
      </c>
      <c r="G96" s="2">
        <f t="shared" si="12"/>
        <v>6078.8603169172784</v>
      </c>
      <c r="H96" s="2">
        <f t="shared" si="13"/>
        <v>22196.508059289081</v>
      </c>
    </row>
    <row r="97" spans="2:8" x14ac:dyDescent="0.25">
      <c r="C97" s="11" t="s">
        <v>7</v>
      </c>
      <c r="D97" s="7">
        <v>-3187821.8</v>
      </c>
      <c r="E97" s="7">
        <f t="shared" si="10"/>
        <v>-222920.2243676456</v>
      </c>
      <c r="F97" s="7">
        <f t="shared" si="11"/>
        <v>-24761.987881701734</v>
      </c>
      <c r="G97" s="7">
        <f t="shared" si="12"/>
        <v>-93414.721261756451</v>
      </c>
      <c r="H97" s="12">
        <f t="shared" si="13"/>
        <v>-341096.93351110379</v>
      </c>
    </row>
    <row r="98" spans="2:8" x14ac:dyDescent="0.25">
      <c r="C98" t="s">
        <v>8</v>
      </c>
      <c r="D98" s="2">
        <v>-1629800</v>
      </c>
      <c r="E98" s="2">
        <f t="shared" si="10"/>
        <v>-113969.79017910876</v>
      </c>
      <c r="F98" s="2">
        <f t="shared" si="11"/>
        <v>-12659.769077931989</v>
      </c>
      <c r="G98" s="2">
        <f t="shared" si="12"/>
        <v>-47759.041208768533</v>
      </c>
      <c r="H98" s="2">
        <f t="shared" si="13"/>
        <v>-174388.60046580929</v>
      </c>
    </row>
    <row r="99" spans="2:8" x14ac:dyDescent="0.25">
      <c r="C99" t="s">
        <v>11</v>
      </c>
      <c r="D99" s="2">
        <v>-41488.800000000003</v>
      </c>
      <c r="E99" s="2">
        <f t="shared" si="10"/>
        <v>-2901.2577192189274</v>
      </c>
      <c r="F99" s="2">
        <f t="shared" si="11"/>
        <v>-322.27182925543298</v>
      </c>
      <c r="G99" s="2">
        <f t="shared" si="12"/>
        <v>-1215.7720633834558</v>
      </c>
      <c r="H99" s="2">
        <f t="shared" si="13"/>
        <v>-4439.3016118578162</v>
      </c>
    </row>
    <row r="100" spans="2:8" x14ac:dyDescent="0.25">
      <c r="D100" s="3">
        <f>SUM(D94:D99)</f>
        <v>19436442.399999999</v>
      </c>
      <c r="E100" s="13">
        <f>2079699.34*$D$100/($D$100+$D$104+$D$107)</f>
        <v>1359165.0890638931</v>
      </c>
      <c r="F100" s="13">
        <f>231013.09*$D$100/($D$100+$D$104+$D$107)</f>
        <v>150976.11515555662</v>
      </c>
      <c r="G100" s="13">
        <f>871498.02*$D$100/($D$100+$D$104+$D$107)</f>
        <v>569558.13813563378</v>
      </c>
      <c r="H100" s="2">
        <f t="shared" si="13"/>
        <v>2079699.3423550837</v>
      </c>
    </row>
    <row r="101" spans="2:8" x14ac:dyDescent="0.25">
      <c r="B101">
        <v>2100014705</v>
      </c>
      <c r="C101" s="11" t="s">
        <v>7</v>
      </c>
      <c r="D101" s="7">
        <v>1928660</v>
      </c>
      <c r="E101" s="7">
        <f>D101*$E$104/$D$104</f>
        <v>134868.68052941456</v>
      </c>
      <c r="F101" s="7">
        <f>D101*$F$104/$D$104</f>
        <v>14981.218695449936</v>
      </c>
      <c r="G101" s="7">
        <f>D101*$G$104/$D$104</f>
        <v>56516.721326361221</v>
      </c>
      <c r="H101" s="12">
        <f t="shared" si="13"/>
        <v>206366.62055122573</v>
      </c>
    </row>
    <row r="102" spans="2:8" x14ac:dyDescent="0.25">
      <c r="C102" t="s">
        <v>8</v>
      </c>
      <c r="D102" s="2">
        <v>163540.79999999999</v>
      </c>
      <c r="E102" s="2">
        <f t="shared" ref="E102:E103" si="14">D102*$E$104/$D$104</f>
        <v>11436.195031122583</v>
      </c>
      <c r="F102" s="2">
        <f t="shared" ref="F102:F103" si="15">D102*$F$104/$D$104</f>
        <v>1270.3330241871761</v>
      </c>
      <c r="G102" s="2">
        <f t="shared" ref="G102:G103" si="16">D102*$G$104/$D$104</f>
        <v>4792.3375914314474</v>
      </c>
      <c r="H102" s="2">
        <f t="shared" si="13"/>
        <v>17498.865646741207</v>
      </c>
    </row>
    <row r="103" spans="2:8" x14ac:dyDescent="0.25">
      <c r="C103" t="s">
        <v>11</v>
      </c>
      <c r="D103" s="2">
        <v>66800</v>
      </c>
      <c r="E103" s="2">
        <f t="shared" si="14"/>
        <v>4671.2369517514198</v>
      </c>
      <c r="F103" s="2">
        <f t="shared" si="15"/>
        <v>518.8811967148464</v>
      </c>
      <c r="G103" s="2">
        <f t="shared" si="16"/>
        <v>1957.4818706256829</v>
      </c>
      <c r="H103" s="2">
        <f t="shared" si="13"/>
        <v>7147.6000190919494</v>
      </c>
    </row>
    <row r="104" spans="2:8" x14ac:dyDescent="0.25">
      <c r="D104" s="3">
        <f>SUM(D101:D103)</f>
        <v>2159000.7999999998</v>
      </c>
      <c r="E104" s="13">
        <f>2079699.34*$D$104/($D$100+$D$104+$D$107)</f>
        <v>150976.11251228856</v>
      </c>
      <c r="F104" s="13">
        <f>231013.09*$D$104/($D$100+$D$104+$D$107)</f>
        <v>16770.432916351958</v>
      </c>
      <c r="G104" s="13">
        <f>871498.02*$D$104/($D$100+$D$104+$D$107)</f>
        <v>63266.540788418344</v>
      </c>
      <c r="H104" s="2">
        <f t="shared" si="13"/>
        <v>231013.08621705885</v>
      </c>
    </row>
    <row r="105" spans="2:8" x14ac:dyDescent="0.25">
      <c r="B105">
        <v>2100014709</v>
      </c>
      <c r="C105" t="s">
        <v>6</v>
      </c>
      <c r="D105" s="2">
        <v>8109198.5599999996</v>
      </c>
      <c r="E105" s="2">
        <f>D105*$E$107/$D$107</f>
        <v>567065.68806229648</v>
      </c>
      <c r="F105" s="2">
        <f>D105*$F$107/$D$107</f>
        <v>62989.68043729206</v>
      </c>
      <c r="G105" s="2">
        <f>D105*$G$107/$D$107</f>
        <v>237628.87973808221</v>
      </c>
      <c r="H105" s="2">
        <f t="shared" si="13"/>
        <v>867684.24823767075</v>
      </c>
    </row>
    <row r="106" spans="2:8" x14ac:dyDescent="0.25">
      <c r="C106" t="s">
        <v>11</v>
      </c>
      <c r="D106" s="2">
        <v>35642.74</v>
      </c>
      <c r="E106" s="2">
        <f>D106*$E$107/$D$107</f>
        <v>2492.4503615219819</v>
      </c>
      <c r="F106" s="2">
        <f>D106*$F$107/$D$107</f>
        <v>276.86149079934324</v>
      </c>
      <c r="G106" s="2">
        <f>D106*$G$107/$D$107</f>
        <v>1044.4613378656413</v>
      </c>
      <c r="H106" s="2">
        <f t="shared" si="13"/>
        <v>3813.7731901869665</v>
      </c>
    </row>
    <row r="107" spans="2:8" x14ac:dyDescent="0.25">
      <c r="D107" s="3">
        <f>SUM(D105:D106)</f>
        <v>8144841.2999999998</v>
      </c>
      <c r="E107" s="13">
        <f>2079699.34*$D$107/($D$100+$D$104+$D$107)</f>
        <v>569558.1384238184</v>
      </c>
      <c r="F107" s="13">
        <f>231013.09*$D$107/($D$100+$D$104+$D$107)</f>
        <v>63266.541928091407</v>
      </c>
      <c r="G107" s="13">
        <f>871498.02*$D$107/($D$100+$D$104+$D$107)</f>
        <v>238673.34107594786</v>
      </c>
      <c r="H107" s="2">
        <f t="shared" si="13"/>
        <v>871498.02142785769</v>
      </c>
    </row>
    <row r="108" spans="2:8" x14ac:dyDescent="0.25">
      <c r="E108" s="17">
        <f>SUM(E100+E104+E107)</f>
        <v>2079699.34</v>
      </c>
      <c r="F108" s="17">
        <f t="shared" ref="F108:G108" si="17">SUM(F100+F104+F107)</f>
        <v>231013.09</v>
      </c>
      <c r="G108" s="17">
        <f t="shared" si="17"/>
        <v>871498.02</v>
      </c>
    </row>
    <row r="109" spans="2:8" x14ac:dyDescent="0.25">
      <c r="E109" s="8" t="s">
        <v>25</v>
      </c>
      <c r="F109" s="8"/>
      <c r="G10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Rentention_12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Nawapan.K</dc:creator>
  <cp:lastModifiedBy>Nawapan.K</cp:lastModifiedBy>
  <dcterms:created xsi:type="dcterms:W3CDTF">2021-08-31T10:19:13Z</dcterms:created>
  <dcterms:modified xsi:type="dcterms:W3CDTF">2021-09-02T11:22:33Z</dcterms:modified>
</cp:coreProperties>
</file>