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43" i="2" l="1"/>
  <c r="Q43" i="2"/>
  <c r="O43" i="2"/>
  <c r="P43" i="2" s="1"/>
  <c r="N43" i="2"/>
  <c r="M43" i="2"/>
  <c r="H43" i="2"/>
  <c r="B26" i="2"/>
  <c r="L82" i="1"/>
  <c r="M82" i="1" s="1"/>
  <c r="N82" i="1" l="1"/>
  <c r="O82" i="1" s="1"/>
  <c r="P82" i="1" s="1"/>
  <c r="G82" i="1" l="1"/>
  <c r="E31" i="2"/>
  <c r="L36" i="2"/>
  <c r="M36" i="2"/>
  <c r="N36" i="2"/>
  <c r="O36" i="2"/>
  <c r="P36" i="2"/>
  <c r="Q36" i="2"/>
  <c r="R36" i="2"/>
  <c r="L35" i="2"/>
  <c r="M35" i="2"/>
  <c r="N35" i="2"/>
  <c r="O35" i="2"/>
  <c r="P35" i="2"/>
  <c r="Q35" i="2"/>
  <c r="R35" i="2"/>
  <c r="L34" i="2"/>
  <c r="M34" i="2"/>
  <c r="N34" i="2"/>
  <c r="O34" i="2"/>
  <c r="P34" i="2"/>
  <c r="Q34" i="2"/>
  <c r="R34" i="2"/>
  <c r="L33" i="2"/>
  <c r="M33" i="2"/>
  <c r="N33" i="2"/>
  <c r="O33" i="2"/>
  <c r="P33" i="2"/>
  <c r="Q33" i="2"/>
  <c r="R33" i="2"/>
  <c r="L32" i="2"/>
  <c r="M32" i="2"/>
  <c r="N32" i="2"/>
  <c r="O32" i="2"/>
  <c r="P32" i="2"/>
  <c r="Q32" i="2"/>
  <c r="R32" i="2"/>
  <c r="L31" i="2"/>
  <c r="M31" i="2"/>
  <c r="N31" i="2"/>
  <c r="O31" i="2"/>
  <c r="P31" i="2"/>
  <c r="Q31" i="2"/>
  <c r="R31" i="2"/>
  <c r="L30" i="2"/>
  <c r="M30" i="2"/>
  <c r="N30" i="2"/>
  <c r="O30" i="2"/>
  <c r="P30" i="2"/>
  <c r="Q30" i="2"/>
  <c r="R30" i="2"/>
  <c r="L29" i="2"/>
  <c r="R43" i="2" s="1"/>
  <c r="S43" i="2" s="1"/>
  <c r="T43" i="2" s="1"/>
  <c r="M29" i="2"/>
  <c r="N29" i="2"/>
  <c r="O29" i="2"/>
  <c r="P29" i="2"/>
  <c r="Q29" i="2"/>
  <c r="R29" i="2"/>
  <c r="K29" i="2"/>
  <c r="K82" i="1" s="1"/>
  <c r="K30" i="2"/>
  <c r="K31" i="2"/>
  <c r="K32" i="2"/>
  <c r="K33" i="2"/>
  <c r="K34" i="2"/>
  <c r="K35" i="2"/>
  <c r="K36" i="2"/>
  <c r="D36" i="2"/>
  <c r="E36" i="2"/>
  <c r="F36" i="2"/>
  <c r="G36" i="2"/>
  <c r="H36" i="2"/>
  <c r="I36" i="2"/>
  <c r="J36" i="2"/>
  <c r="D35" i="2"/>
  <c r="E35" i="2"/>
  <c r="F35" i="2"/>
  <c r="G35" i="2"/>
  <c r="H35" i="2"/>
  <c r="I35" i="2"/>
  <c r="J35" i="2"/>
  <c r="D34" i="2"/>
  <c r="E34" i="2"/>
  <c r="F34" i="2"/>
  <c r="G34" i="2"/>
  <c r="H34" i="2"/>
  <c r="I34" i="2"/>
  <c r="J34" i="2"/>
  <c r="D33" i="2"/>
  <c r="E33" i="2"/>
  <c r="F33" i="2"/>
  <c r="G33" i="2"/>
  <c r="H33" i="2"/>
  <c r="I33" i="2"/>
  <c r="J33" i="2"/>
  <c r="D32" i="2"/>
  <c r="E32" i="2"/>
  <c r="F32" i="2"/>
  <c r="G32" i="2"/>
  <c r="H32" i="2"/>
  <c r="I32" i="2"/>
  <c r="J32" i="2"/>
  <c r="D31" i="2"/>
  <c r="F31" i="2"/>
  <c r="G31" i="2"/>
  <c r="H31" i="2"/>
  <c r="I31" i="2"/>
  <c r="J31" i="2"/>
  <c r="C31" i="2"/>
  <c r="C32" i="2"/>
  <c r="C33" i="2"/>
  <c r="C34" i="2"/>
  <c r="C35" i="2"/>
  <c r="C36" i="2"/>
  <c r="D30" i="2"/>
  <c r="E30" i="2"/>
  <c r="F30" i="2"/>
  <c r="G30" i="2"/>
  <c r="H30" i="2"/>
  <c r="I30" i="2"/>
  <c r="J30" i="2"/>
  <c r="C30" i="2"/>
  <c r="D29" i="2"/>
  <c r="E29" i="2"/>
  <c r="F29" i="2"/>
  <c r="G29" i="2"/>
  <c r="H29" i="2"/>
  <c r="I29" i="2"/>
  <c r="J29" i="2"/>
  <c r="C29" i="2"/>
  <c r="C27" i="2"/>
  <c r="C28" i="2"/>
  <c r="D27" i="2"/>
  <c r="D28" i="2"/>
  <c r="E27" i="2"/>
  <c r="E28" i="2"/>
  <c r="B27" i="2"/>
  <c r="B28" i="2"/>
  <c r="B29" i="2"/>
  <c r="B30" i="2"/>
  <c r="B31" i="2"/>
  <c r="B32" i="2"/>
  <c r="B33" i="2"/>
  <c r="B34" i="2"/>
  <c r="B35" i="2"/>
  <c r="B36" i="2"/>
  <c r="L28" i="2"/>
  <c r="M28" i="2"/>
  <c r="N28" i="2"/>
  <c r="O28" i="2"/>
  <c r="P28" i="2"/>
  <c r="Q28" i="2"/>
  <c r="R28" i="2"/>
  <c r="K28" i="2"/>
  <c r="L27" i="2"/>
  <c r="M27" i="2"/>
  <c r="N27" i="2"/>
  <c r="O27" i="2"/>
  <c r="P27" i="2"/>
  <c r="Q27" i="2"/>
  <c r="R27" i="2"/>
  <c r="K27" i="2"/>
  <c r="L26" i="2"/>
  <c r="M26" i="2"/>
  <c r="N26" i="2"/>
  <c r="O26" i="2"/>
  <c r="P26" i="2"/>
  <c r="Q26" i="2"/>
  <c r="R26" i="2"/>
  <c r="K26" i="2"/>
  <c r="F28" i="2"/>
  <c r="G28" i="2"/>
  <c r="H28" i="2"/>
  <c r="I28" i="2"/>
  <c r="J28" i="2"/>
  <c r="H26" i="2"/>
  <c r="I26" i="2"/>
  <c r="J26" i="2"/>
  <c r="I27" i="2"/>
  <c r="J27" i="2"/>
  <c r="H27" i="2"/>
  <c r="F27" i="2"/>
  <c r="G27" i="2"/>
  <c r="C26" i="2"/>
  <c r="D26" i="2"/>
  <c r="E26" i="2"/>
  <c r="F26" i="2"/>
  <c r="G26" i="2"/>
  <c r="E50" i="1" l="1"/>
  <c r="B104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3" i="3"/>
  <c r="Q82" i="1" l="1"/>
  <c r="R82" i="1" s="1"/>
  <c r="S82" i="1" s="1"/>
  <c r="K37" i="1"/>
  <c r="F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K36" i="1"/>
  <c r="F36" i="1"/>
  <c r="E36" i="1"/>
  <c r="K35" i="1"/>
  <c r="F35" i="1"/>
  <c r="E35" i="1"/>
  <c r="K34" i="1"/>
  <c r="F34" i="1"/>
  <c r="E34" i="1"/>
  <c r="K33" i="1"/>
  <c r="F33" i="1"/>
  <c r="E33" i="1"/>
  <c r="K32" i="1"/>
  <c r="F32" i="1"/>
  <c r="E32" i="1"/>
  <c r="E28" i="1" l="1"/>
  <c r="G28" i="1"/>
  <c r="K28" i="1" l="1"/>
  <c r="G27" i="1"/>
  <c r="E27" i="1"/>
  <c r="K27" i="1" s="1"/>
  <c r="G18" i="1" l="1"/>
  <c r="G15" i="1" l="1"/>
  <c r="D16" i="1" l="1"/>
  <c r="G19" i="1" l="1"/>
  <c r="G20" i="1"/>
  <c r="G22" i="1"/>
  <c r="G23" i="1"/>
  <c r="G24" i="1"/>
  <c r="G25" i="1"/>
  <c r="G26" i="1"/>
  <c r="G21" i="1"/>
  <c r="F19" i="1" l="1"/>
  <c r="F20" i="1" s="1"/>
  <c r="F21" i="1" s="1"/>
  <c r="F22" i="1" s="1"/>
  <c r="F23" i="1" s="1"/>
  <c r="F24" i="1" s="1"/>
  <c r="F25" i="1" s="1"/>
  <c r="F26" i="1" s="1"/>
  <c r="F27" i="1" s="1"/>
  <c r="E15" i="1"/>
  <c r="H27" i="1" l="1"/>
  <c r="I27" i="1" s="1"/>
  <c r="F28" i="1"/>
  <c r="H28" i="1" s="1"/>
  <c r="C16" i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J27" i="1" l="1"/>
  <c r="I28" i="1"/>
  <c r="J28" i="1"/>
  <c r="H15" i="1"/>
  <c r="J15" i="1" s="1"/>
  <c r="K15" i="1"/>
  <c r="H20" i="1"/>
  <c r="H24" i="1"/>
  <c r="H21" i="1"/>
  <c r="H25" i="1"/>
  <c r="H22" i="1"/>
  <c r="H26" i="1"/>
  <c r="H19" i="1"/>
  <c r="H23" i="1"/>
  <c r="H18" i="1"/>
  <c r="I15" i="1" l="1"/>
  <c r="I19" i="1"/>
  <c r="J19" i="1"/>
  <c r="I22" i="1"/>
  <c r="J22" i="1"/>
  <c r="I21" i="1"/>
  <c r="J21" i="1"/>
  <c r="I20" i="1"/>
  <c r="J20" i="1"/>
  <c r="I23" i="1"/>
  <c r="J23" i="1"/>
  <c r="I26" i="1"/>
  <c r="J26" i="1"/>
  <c r="I25" i="1"/>
  <c r="J25" i="1"/>
  <c r="I24" i="1"/>
  <c r="J24" i="1"/>
  <c r="I18" i="1"/>
  <c r="J18" i="1"/>
  <c r="E11" i="1" l="1"/>
  <c r="F11" i="1" s="1"/>
  <c r="E8" i="1"/>
  <c r="F8" i="1" s="1"/>
  <c r="E4" i="1"/>
  <c r="F4" i="1" l="1"/>
  <c r="G4" i="1"/>
</calcChain>
</file>

<file path=xl/sharedStrings.xml><?xml version="1.0" encoding="utf-8"?>
<sst xmlns="http://schemas.openxmlformats.org/spreadsheetml/2006/main" count="397" uniqueCount="231">
  <si>
    <t>本金</t>
    <phoneticPr fontId="1" type="noConversion"/>
  </si>
  <si>
    <t>年化收益率</t>
    <phoneticPr fontId="1" type="noConversion"/>
  </si>
  <si>
    <t>每天收益</t>
    <phoneticPr fontId="1" type="noConversion"/>
  </si>
  <si>
    <t>万份收益</t>
    <phoneticPr fontId="1" type="noConversion"/>
  </si>
  <si>
    <t>可填写</t>
  </si>
  <si>
    <t>公式单元格</t>
  </si>
  <si>
    <t>货币基金</t>
    <phoneticPr fontId="1" type="noConversion"/>
  </si>
  <si>
    <t>申购费率</t>
    <phoneticPr fontId="1" type="noConversion"/>
  </si>
  <si>
    <t>金额</t>
    <phoneticPr fontId="1" type="noConversion"/>
  </si>
  <si>
    <t>净值</t>
    <phoneticPr fontId="1" type="noConversion"/>
  </si>
  <si>
    <t>手续费</t>
    <phoneticPr fontId="1" type="noConversion"/>
  </si>
  <si>
    <t>确认份额</t>
    <phoneticPr fontId="1" type="noConversion"/>
  </si>
  <si>
    <t>开放基金</t>
    <phoneticPr fontId="1" type="noConversion"/>
  </si>
  <si>
    <t>赎回费率</t>
    <phoneticPr fontId="1" type="noConversion"/>
  </si>
  <si>
    <t>投资天数</t>
    <phoneticPr fontId="1" type="noConversion"/>
  </si>
  <si>
    <t>总收益</t>
    <phoneticPr fontId="1" type="noConversion"/>
  </si>
  <si>
    <t>基金短线处理</t>
    <phoneticPr fontId="1" type="noConversion"/>
  </si>
  <si>
    <t>金额</t>
    <phoneticPr fontId="1" type="noConversion"/>
  </si>
  <si>
    <t>开始时间</t>
    <phoneticPr fontId="1" type="noConversion"/>
  </si>
  <si>
    <t>买入净值</t>
    <phoneticPr fontId="1" type="noConversion"/>
  </si>
  <si>
    <t>结束时间</t>
    <phoneticPr fontId="1" type="noConversion"/>
  </si>
  <si>
    <t>卖出净值</t>
    <phoneticPr fontId="1" type="noConversion"/>
  </si>
  <si>
    <t>盈亏</t>
    <phoneticPr fontId="1" type="noConversion"/>
  </si>
  <si>
    <t>年化收益率</t>
    <phoneticPr fontId="1" type="noConversion"/>
  </si>
  <si>
    <t>每日收益</t>
    <phoneticPr fontId="1" type="noConversion"/>
  </si>
  <si>
    <t>投资天数</t>
    <phoneticPr fontId="1" type="noConversion"/>
  </si>
  <si>
    <t>份额</t>
    <phoneticPr fontId="1" type="noConversion"/>
  </si>
  <si>
    <t>基金长线处理</t>
    <phoneticPr fontId="1" type="noConversion"/>
  </si>
  <si>
    <t>买入时间</t>
    <phoneticPr fontId="1" type="noConversion"/>
  </si>
  <si>
    <t>确认净值</t>
    <phoneticPr fontId="1" type="noConversion"/>
  </si>
  <si>
    <t>确认份额</t>
    <phoneticPr fontId="1" type="noConversion"/>
  </si>
  <si>
    <t>手续费</t>
    <phoneticPr fontId="1" type="noConversion"/>
  </si>
  <si>
    <t>卖出份额</t>
    <phoneticPr fontId="1" type="noConversion"/>
  </si>
  <si>
    <t>卖出时间</t>
    <phoneticPr fontId="1" type="noConversion"/>
  </si>
  <si>
    <t>输入金额</t>
    <phoneticPr fontId="1" type="noConversion"/>
  </si>
  <si>
    <t>输出金额</t>
    <phoneticPr fontId="1" type="noConversion"/>
  </si>
  <si>
    <t>手续费（分批计算，复杂）</t>
    <phoneticPr fontId="1" type="noConversion"/>
  </si>
  <si>
    <t>测试</t>
    <phoneticPr fontId="1" type="noConversion"/>
  </si>
  <si>
    <t>基金代码</t>
    <phoneticPr fontId="1" type="noConversion"/>
  </si>
  <si>
    <t>名称</t>
    <phoneticPr fontId="1" type="noConversion"/>
  </si>
  <si>
    <t>代码</t>
    <phoneticPr fontId="1" type="noConversion"/>
  </si>
  <si>
    <t>162411</t>
    <phoneticPr fontId="1" type="noConversion"/>
  </si>
  <si>
    <t>0.15%(0,1000000)</t>
    <phoneticPr fontId="1" type="noConversion"/>
  </si>
  <si>
    <t>0.25%(365,729)</t>
    <phoneticPr fontId="1" type="noConversion"/>
  </si>
  <si>
    <t>0.50%(7,364)</t>
    <phoneticPr fontId="1" type="noConversion"/>
  </si>
  <si>
    <t>0.00%(730,10000)</t>
    <phoneticPr fontId="1" type="noConversion"/>
  </si>
  <si>
    <t>0.10%(0,500000)</t>
    <phoneticPr fontId="1" type="noConversion"/>
  </si>
  <si>
    <t>1.50%(0,6)</t>
    <phoneticPr fontId="1" type="noConversion"/>
  </si>
  <si>
    <t>0.09%(365,729)</t>
    <phoneticPr fontId="1" type="noConversion"/>
  </si>
  <si>
    <t>0.15%(0,500000)</t>
    <phoneticPr fontId="1" type="noConversion"/>
  </si>
  <si>
    <t>0.25%(730,1094)</t>
    <phoneticPr fontId="1" type="noConversion"/>
  </si>
  <si>
    <t>0.00%(1095,10000)</t>
    <phoneticPr fontId="1" type="noConversion"/>
  </si>
  <si>
    <t>信达澳银新能源产业股票</t>
  </si>
  <si>
    <t>0.75%(7,29)</t>
    <phoneticPr fontId="1" type="noConversion"/>
  </si>
  <si>
    <t>0.50%(30,364)</t>
    <phoneticPr fontId="1" type="noConversion"/>
  </si>
  <si>
    <t>富国中证新能源汽车指数分级</t>
  </si>
  <si>
    <t>0.12%(0,1000000)</t>
    <phoneticPr fontId="1" type="noConversion"/>
  </si>
  <si>
    <t>0.50%(7,10000)</t>
    <phoneticPr fontId="1" type="noConversion"/>
  </si>
  <si>
    <t>540006</t>
    <phoneticPr fontId="1" type="noConversion"/>
  </si>
  <si>
    <t>汇丰晋信大盘股票A</t>
  </si>
  <si>
    <t>161028</t>
    <phoneticPr fontId="1" type="noConversion"/>
  </si>
  <si>
    <t>0.35%(7,179)</t>
    <phoneticPr fontId="1" type="noConversion"/>
  </si>
  <si>
    <t>0.18%(180,364)</t>
    <phoneticPr fontId="1" type="noConversion"/>
  </si>
  <si>
    <t>0.50%(30,179)</t>
    <phoneticPr fontId="1" type="noConversion"/>
  </si>
  <si>
    <t>0.25%(180,364)</t>
    <phoneticPr fontId="1" type="noConversion"/>
  </si>
  <si>
    <t>0.15%(365,10000)</t>
    <phoneticPr fontId="1" type="noConversion"/>
  </si>
  <si>
    <t>233009</t>
    <phoneticPr fontId="1" type="noConversion"/>
  </si>
  <si>
    <t>001707</t>
    <phoneticPr fontId="1" type="noConversion"/>
  </si>
  <si>
    <t>申购费率(买入)</t>
    <phoneticPr fontId="1" type="noConversion"/>
  </si>
  <si>
    <t>赎回费率(卖出)</t>
    <phoneticPr fontId="1" type="noConversion"/>
  </si>
  <si>
    <t>类型</t>
    <phoneticPr fontId="1" type="noConversion"/>
  </si>
  <si>
    <t>买入</t>
  </si>
  <si>
    <t>买入金额</t>
    <phoneticPr fontId="1" type="noConversion"/>
  </si>
  <si>
    <t>买入时间</t>
    <phoneticPr fontId="1" type="noConversion"/>
  </si>
  <si>
    <t>确认金额</t>
    <phoneticPr fontId="1" type="noConversion"/>
  </si>
  <si>
    <t>确认份额</t>
    <phoneticPr fontId="1" type="noConversion"/>
  </si>
  <si>
    <t>确认净值</t>
    <phoneticPr fontId="1" type="noConversion"/>
  </si>
  <si>
    <t>手续费</t>
    <phoneticPr fontId="1" type="noConversion"/>
  </si>
  <si>
    <t>确认时间</t>
    <phoneticPr fontId="1" type="noConversion"/>
  </si>
  <si>
    <t>卖出</t>
  </si>
  <si>
    <t>20170209224331</t>
    <phoneticPr fontId="1" type="noConversion"/>
  </si>
  <si>
    <t>20170213</t>
    <phoneticPr fontId="1" type="noConversion"/>
  </si>
  <si>
    <t>20170210092446</t>
    <phoneticPr fontId="1" type="noConversion"/>
  </si>
  <si>
    <t>20170213145432</t>
    <phoneticPr fontId="1" type="noConversion"/>
  </si>
  <si>
    <t>20170214</t>
    <phoneticPr fontId="1" type="noConversion"/>
  </si>
  <si>
    <t>20170214145912</t>
    <phoneticPr fontId="1" type="noConversion"/>
  </si>
  <si>
    <t>20170215</t>
    <phoneticPr fontId="1" type="noConversion"/>
  </si>
  <si>
    <t>20170309144842</t>
    <phoneticPr fontId="1" type="noConversion"/>
  </si>
  <si>
    <t>20170310</t>
    <phoneticPr fontId="1" type="noConversion"/>
  </si>
  <si>
    <t>分红</t>
  </si>
  <si>
    <t>分红金额</t>
    <phoneticPr fontId="1" type="noConversion"/>
  </si>
  <si>
    <t>分红时间</t>
    <phoneticPr fontId="1" type="noConversion"/>
  </si>
  <si>
    <t>分红类型</t>
    <phoneticPr fontId="1" type="noConversion"/>
  </si>
  <si>
    <t>现金分红</t>
    <phoneticPr fontId="1" type="noConversion"/>
  </si>
  <si>
    <t>卖出份额</t>
    <phoneticPr fontId="1" type="noConversion"/>
  </si>
  <si>
    <t>到账时间</t>
    <phoneticPr fontId="1" type="noConversion"/>
  </si>
  <si>
    <t>20170406145151</t>
    <phoneticPr fontId="1" type="noConversion"/>
  </si>
  <si>
    <t>到账金额</t>
    <phoneticPr fontId="1" type="noConversion"/>
  </si>
  <si>
    <t>20170406145437</t>
    <phoneticPr fontId="1" type="noConversion"/>
  </si>
  <si>
    <t>20170407153257</t>
    <phoneticPr fontId="1" type="noConversion"/>
  </si>
  <si>
    <t>20170407153256</t>
    <phoneticPr fontId="1" type="noConversion"/>
  </si>
  <si>
    <t>20170511133908</t>
    <phoneticPr fontId="1" type="noConversion"/>
  </si>
  <si>
    <t>20170512160041</t>
    <phoneticPr fontId="1" type="noConversion"/>
  </si>
  <si>
    <t>20170725145726</t>
    <phoneticPr fontId="1" type="noConversion"/>
  </si>
  <si>
    <t>20170726</t>
    <phoneticPr fontId="1" type="noConversion"/>
  </si>
  <si>
    <t>20170725145847</t>
    <phoneticPr fontId="1" type="noConversion"/>
  </si>
  <si>
    <t>20170828145019</t>
    <phoneticPr fontId="1" type="noConversion"/>
  </si>
  <si>
    <t>20170829160930</t>
    <phoneticPr fontId="1" type="noConversion"/>
  </si>
  <si>
    <t>20171129145257</t>
    <phoneticPr fontId="1" type="noConversion"/>
  </si>
  <si>
    <t>20171130</t>
    <phoneticPr fontId="1" type="noConversion"/>
  </si>
  <si>
    <t>20171130145225</t>
    <phoneticPr fontId="1" type="noConversion"/>
  </si>
  <si>
    <t>20171201</t>
    <phoneticPr fontId="1" type="noConversion"/>
  </si>
  <si>
    <t>20171207145142</t>
    <phoneticPr fontId="1" type="noConversion"/>
  </si>
  <si>
    <t>20171208</t>
    <phoneticPr fontId="1" type="noConversion"/>
  </si>
  <si>
    <t>20180918143138</t>
    <phoneticPr fontId="1" type="noConversion"/>
  </si>
  <si>
    <t>20180919152335</t>
    <phoneticPr fontId="1" type="noConversion"/>
  </si>
  <si>
    <t>20190408133214</t>
    <phoneticPr fontId="1" type="noConversion"/>
  </si>
  <si>
    <t>20190409</t>
    <phoneticPr fontId="1" type="noConversion"/>
  </si>
  <si>
    <t>20190414145600</t>
    <phoneticPr fontId="1" type="noConversion"/>
  </si>
  <si>
    <t>20190416</t>
    <phoneticPr fontId="1" type="noConversion"/>
  </si>
  <si>
    <t>20190422145401</t>
    <phoneticPr fontId="1" type="noConversion"/>
  </si>
  <si>
    <t>20190423</t>
    <phoneticPr fontId="1" type="noConversion"/>
  </si>
  <si>
    <t>20190422145508</t>
    <phoneticPr fontId="1" type="noConversion"/>
  </si>
  <si>
    <t>20190424144702</t>
    <phoneticPr fontId="1" type="noConversion"/>
  </si>
  <si>
    <t>20190425</t>
    <phoneticPr fontId="1" type="noConversion"/>
  </si>
  <si>
    <t>20190425145937</t>
    <phoneticPr fontId="1" type="noConversion"/>
  </si>
  <si>
    <t>20190426</t>
    <phoneticPr fontId="1" type="noConversion"/>
  </si>
  <si>
    <t>20190610141115</t>
    <phoneticPr fontId="1" type="noConversion"/>
  </si>
  <si>
    <t>20190611154300</t>
    <phoneticPr fontId="1" type="noConversion"/>
  </si>
  <si>
    <t>20190716140631</t>
    <phoneticPr fontId="1" type="noConversion"/>
  </si>
  <si>
    <t>20190717</t>
    <phoneticPr fontId="1" type="noConversion"/>
  </si>
  <si>
    <t>20190723140937</t>
    <phoneticPr fontId="1" type="noConversion"/>
  </si>
  <si>
    <t>20190723</t>
    <phoneticPr fontId="1" type="noConversion"/>
  </si>
  <si>
    <t>20190801</t>
    <phoneticPr fontId="1" type="noConversion"/>
  </si>
  <si>
    <t>20190731145704</t>
    <phoneticPr fontId="1" type="noConversion"/>
  </si>
  <si>
    <t>20190801140647</t>
    <phoneticPr fontId="1" type="noConversion"/>
  </si>
  <si>
    <t>20190802</t>
    <phoneticPr fontId="1" type="noConversion"/>
  </si>
  <si>
    <t>20190822145855</t>
    <phoneticPr fontId="1" type="noConversion"/>
  </si>
  <si>
    <t>20190823152604</t>
    <phoneticPr fontId="1" type="noConversion"/>
  </si>
  <si>
    <t>20190827144320</t>
    <phoneticPr fontId="1" type="noConversion"/>
  </si>
  <si>
    <t>20190828152107</t>
    <phoneticPr fontId="1" type="noConversion"/>
  </si>
  <si>
    <t>20190830145547</t>
    <phoneticPr fontId="1" type="noConversion"/>
  </si>
  <si>
    <t>20190902151756</t>
    <phoneticPr fontId="1" type="noConversion"/>
  </si>
  <si>
    <t>20191016145542</t>
    <phoneticPr fontId="1" type="noConversion"/>
  </si>
  <si>
    <t>20191017</t>
    <phoneticPr fontId="1" type="noConversion"/>
  </si>
  <si>
    <t>20191111140935</t>
    <phoneticPr fontId="1" type="noConversion"/>
  </si>
  <si>
    <t>20191112</t>
    <phoneticPr fontId="1" type="noConversion"/>
  </si>
  <si>
    <t>20191119145242</t>
    <phoneticPr fontId="1" type="noConversion"/>
  </si>
  <si>
    <t>20191120151828</t>
    <phoneticPr fontId="1" type="noConversion"/>
  </si>
  <si>
    <t>20191122145918</t>
    <phoneticPr fontId="1" type="noConversion"/>
  </si>
  <si>
    <t>20191125</t>
    <phoneticPr fontId="1" type="noConversion"/>
  </si>
  <si>
    <t>20191127145603</t>
    <phoneticPr fontId="1" type="noConversion"/>
  </si>
  <si>
    <t>20191128</t>
    <phoneticPr fontId="1" type="noConversion"/>
  </si>
  <si>
    <t>20191212145845</t>
    <phoneticPr fontId="1" type="noConversion"/>
  </si>
  <si>
    <t>20191213</t>
    <phoneticPr fontId="1" type="noConversion"/>
  </si>
  <si>
    <t>其他</t>
  </si>
  <si>
    <t>增加份额（强增）</t>
    <phoneticPr fontId="1" type="noConversion"/>
  </si>
  <si>
    <t>增加时间</t>
    <phoneticPr fontId="1" type="noConversion"/>
  </si>
  <si>
    <t>20191217151837</t>
    <phoneticPr fontId="1" type="noConversion"/>
  </si>
  <si>
    <t>20200113144530</t>
    <phoneticPr fontId="1" type="noConversion"/>
  </si>
  <si>
    <t>20200114152015</t>
    <phoneticPr fontId="1" type="noConversion"/>
  </si>
  <si>
    <t>20200203145610</t>
    <phoneticPr fontId="1" type="noConversion"/>
  </si>
  <si>
    <t>20200204180439</t>
    <phoneticPr fontId="1" type="noConversion"/>
  </si>
  <si>
    <t>20200205145602</t>
    <phoneticPr fontId="1" type="noConversion"/>
  </si>
  <si>
    <t>20200206</t>
    <phoneticPr fontId="1" type="noConversion"/>
  </si>
  <si>
    <t>20200205145820</t>
    <phoneticPr fontId="1" type="noConversion"/>
  </si>
  <si>
    <t>20170315141435</t>
    <phoneticPr fontId="1" type="noConversion"/>
  </si>
  <si>
    <t>C</t>
    <phoneticPr fontId="1" type="noConversion"/>
  </si>
  <si>
    <t>D</t>
    <phoneticPr fontId="1" type="noConversion"/>
  </si>
  <si>
    <t>B</t>
    <phoneticPr fontId="1" type="noConversion"/>
  </si>
  <si>
    <t>A</t>
    <phoneticPr fontId="1" type="noConversion"/>
  </si>
  <si>
    <t>E</t>
    <phoneticPr fontId="1" type="noConversion"/>
  </si>
  <si>
    <t>20200220142220</t>
    <phoneticPr fontId="1" type="noConversion"/>
  </si>
  <si>
    <t>20200224142548</t>
    <phoneticPr fontId="1" type="noConversion"/>
  </si>
  <si>
    <t>20200225</t>
    <phoneticPr fontId="1" type="noConversion"/>
  </si>
  <si>
    <t>20200224142917</t>
    <phoneticPr fontId="1" type="noConversion"/>
  </si>
  <si>
    <t>20200224143008</t>
    <phoneticPr fontId="1" type="noConversion"/>
  </si>
  <si>
    <t>20200224143856</t>
    <phoneticPr fontId="1" type="noConversion"/>
  </si>
  <si>
    <t>卖出时间</t>
    <phoneticPr fontId="1" type="noConversion"/>
  </si>
  <si>
    <t>大摩多因子策略混合</t>
  </si>
  <si>
    <t>汇丰晋信双核策略混合A</t>
  </si>
  <si>
    <t>易方达消费行业股票</t>
  </si>
  <si>
    <t>诺安高端制造股票</t>
  </si>
  <si>
    <t>招商中证白酒指数分级</t>
  </si>
  <si>
    <t>诺安成长混合</t>
  </si>
  <si>
    <t>海富通股票混合</t>
  </si>
  <si>
    <t>汇丰晋信大盘股票A</t>
    <phoneticPr fontId="1" type="noConversion"/>
  </si>
  <si>
    <t>易方达消费行业股票</t>
    <phoneticPr fontId="1" type="noConversion"/>
  </si>
  <si>
    <t>20200226144420</t>
    <phoneticPr fontId="1" type="noConversion"/>
  </si>
  <si>
    <t>20200227</t>
    <phoneticPr fontId="1" type="noConversion"/>
  </si>
  <si>
    <t>20200226144505</t>
    <phoneticPr fontId="1" type="noConversion"/>
  </si>
  <si>
    <t>20200226144601</t>
    <phoneticPr fontId="1" type="noConversion"/>
  </si>
  <si>
    <t>20200227141448</t>
    <phoneticPr fontId="1" type="noConversion"/>
  </si>
  <si>
    <t>20200228</t>
    <phoneticPr fontId="1" type="noConversion"/>
  </si>
  <si>
    <t>大摩多因子策略混合</t>
    <phoneticPr fontId="1" type="noConversion"/>
  </si>
  <si>
    <t>诺安高端制造股票</t>
    <phoneticPr fontId="1" type="noConversion"/>
  </si>
  <si>
    <t>海富通股票混合</t>
    <phoneticPr fontId="1" type="noConversion"/>
  </si>
  <si>
    <t>招商中证白酒指数分级</t>
    <phoneticPr fontId="1" type="noConversion"/>
  </si>
  <si>
    <t>易方达消费行业股票</t>
    <phoneticPr fontId="1" type="noConversion"/>
  </si>
  <si>
    <t>信达澳银新能源产业股票</t>
    <phoneticPr fontId="1" type="noConversion"/>
  </si>
  <si>
    <t>000849</t>
    <phoneticPr fontId="1" type="noConversion"/>
  </si>
  <si>
    <t>001410</t>
    <phoneticPr fontId="1" type="noConversion"/>
  </si>
  <si>
    <t>320007</t>
    <phoneticPr fontId="1" type="noConversion"/>
  </si>
  <si>
    <t>519005</t>
    <phoneticPr fontId="1" type="noConversion"/>
  </si>
  <si>
    <t>161725</t>
    <phoneticPr fontId="1" type="noConversion"/>
  </si>
  <si>
    <t>110022</t>
    <phoneticPr fontId="1" type="noConversion"/>
  </si>
  <si>
    <t>汇丰晋信双核策略混合A</t>
    <phoneticPr fontId="1" type="noConversion"/>
  </si>
  <si>
    <t>华宝标普油气上游股票人民币A</t>
    <phoneticPr fontId="1" type="noConversion"/>
  </si>
  <si>
    <t>名称</t>
    <phoneticPr fontId="1" type="noConversion"/>
  </si>
  <si>
    <t>买入日期</t>
    <phoneticPr fontId="1" type="noConversion"/>
  </si>
  <si>
    <t>卖出日期</t>
    <phoneticPr fontId="1" type="noConversion"/>
  </si>
  <si>
    <t>买入净值</t>
    <phoneticPr fontId="1" type="noConversion"/>
  </si>
  <si>
    <t>买入费率</t>
    <phoneticPr fontId="1" type="noConversion"/>
  </si>
  <si>
    <t>卖出净值</t>
    <phoneticPr fontId="1" type="noConversion"/>
  </si>
  <si>
    <t>卖出费率</t>
    <phoneticPr fontId="1" type="noConversion"/>
  </si>
  <si>
    <t>净买入金额</t>
    <phoneticPr fontId="1" type="noConversion"/>
  </si>
  <si>
    <t>手续费</t>
    <phoneticPr fontId="1" type="noConversion"/>
  </si>
  <si>
    <t>买入份额</t>
    <phoneticPr fontId="1" type="noConversion"/>
  </si>
  <si>
    <t>卖出份额</t>
    <phoneticPr fontId="1" type="noConversion"/>
  </si>
  <si>
    <t>卖出总额</t>
    <phoneticPr fontId="1" type="noConversion"/>
  </si>
  <si>
    <t>卖出费用</t>
    <phoneticPr fontId="1" type="noConversion"/>
  </si>
  <si>
    <t>卖出金额</t>
    <phoneticPr fontId="1" type="noConversion"/>
  </si>
  <si>
    <t>盈亏</t>
    <phoneticPr fontId="1" type="noConversion"/>
  </si>
  <si>
    <t>买入金额</t>
    <phoneticPr fontId="1" type="noConversion"/>
  </si>
  <si>
    <t>代码</t>
    <phoneticPr fontId="1" type="noConversion"/>
  </si>
  <si>
    <t>320007</t>
  </si>
  <si>
    <t>VLOOKUP(S5,$A$4:$I$150,MIN(IF(OFFSET($J$3:$Q$3,MATCH(S5,$A$4:$A$150,0),0)&gt;=T5,COLUMN(OFFSET($J$3:$Q$3,MATCH(S5,$A$4:$A$150,0),0)),999))-COLUMN($I$3)+1,0)</t>
    <phoneticPr fontId="1" type="noConversion"/>
  </si>
  <si>
    <t>天数</t>
    <phoneticPr fontId="1" type="noConversion"/>
  </si>
  <si>
    <t>诺安成长混合</t>
    <phoneticPr fontId="1" type="noConversion"/>
  </si>
  <si>
    <t>1.50%(0,6)</t>
    <phoneticPr fontId="1" type="noConversion"/>
  </si>
  <si>
    <t>0.50%(7,729)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</si>
</sst>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_ "/>
    <numFmt numFmtId="178" formatCode="0.00_);[Red]\(0.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10" fontId="0" fillId="2" borderId="0" xfId="0" applyNumberFormat="1" applyFill="1" applyAlignment="1">
      <alignment horizontal="left" vertical="top"/>
    </xf>
    <xf numFmtId="0" fontId="0" fillId="3" borderId="0" xfId="0" applyFill="1" applyAlignment="1" applyProtection="1">
      <alignment horizontal="left" vertical="top"/>
    </xf>
    <xf numFmtId="0" fontId="0" fillId="3" borderId="0" xfId="0" applyNumberFormat="1" applyFill="1" applyProtection="1"/>
    <xf numFmtId="0" fontId="0" fillId="3" borderId="0" xfId="0" applyNumberFormat="1" applyFill="1" applyAlignment="1" applyProtection="1">
      <alignment horizontal="left" vertical="top"/>
    </xf>
    <xf numFmtId="0" fontId="0" fillId="2" borderId="0" xfId="0" applyNumberFormat="1" applyFill="1" applyAlignment="1">
      <alignment horizontal="left" vertical="top"/>
    </xf>
    <xf numFmtId="0" fontId="0" fillId="0" borderId="0" xfId="0" applyAlignment="1">
      <alignment horizontal="center" vertical="center"/>
    </xf>
    <xf numFmtId="14" fontId="0" fillId="2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10" fontId="0" fillId="3" borderId="0" xfId="0" applyNumberFormat="1" applyFill="1" applyAlignment="1">
      <alignment horizontal="left" vertical="top"/>
    </xf>
    <xf numFmtId="0" fontId="0" fillId="0" borderId="0" xfId="0" applyAlignment="1">
      <alignment vertical="center"/>
    </xf>
    <xf numFmtId="176" fontId="0" fillId="0" borderId="0" xfId="0" applyNumberFormat="1"/>
    <xf numFmtId="14" fontId="0" fillId="4" borderId="0" xfId="0" applyNumberFormat="1" applyFill="1" applyAlignment="1">
      <alignment horizontal="left" vertical="top"/>
    </xf>
    <xf numFmtId="177" fontId="0" fillId="4" borderId="0" xfId="0" applyNumberFormat="1" applyFill="1" applyAlignment="1">
      <alignment horizontal="left" vertical="top"/>
    </xf>
    <xf numFmtId="176" fontId="0" fillId="3" borderId="0" xfId="0" applyNumberFormat="1" applyFill="1" applyAlignment="1">
      <alignment horizontal="left" vertical="top"/>
    </xf>
    <xf numFmtId="177" fontId="0" fillId="2" borderId="0" xfId="0" applyNumberFormat="1" applyFill="1" applyAlignment="1">
      <alignment horizontal="left" vertical="top"/>
    </xf>
    <xf numFmtId="176" fontId="0" fillId="4" borderId="0" xfId="0" applyNumberForma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2" fillId="0" borderId="0" xfId="0" applyFont="1"/>
    <xf numFmtId="0" fontId="0" fillId="3" borderId="0" xfId="0" applyNumberForma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14" fontId="0" fillId="5" borderId="0" xfId="0" applyNumberFormat="1" applyFill="1" applyAlignment="1">
      <alignment horizontal="left" vertical="top"/>
    </xf>
    <xf numFmtId="177" fontId="0" fillId="5" borderId="0" xfId="0" applyNumberFormat="1" applyFill="1" applyAlignment="1">
      <alignment horizontal="left" vertical="top"/>
    </xf>
    <xf numFmtId="176" fontId="0" fillId="5" borderId="0" xfId="0" applyNumberFormat="1" applyFill="1" applyAlignment="1">
      <alignment horizontal="left" vertical="top"/>
    </xf>
    <xf numFmtId="0" fontId="0" fillId="5" borderId="0" xfId="0" applyNumberFormat="1" applyFill="1" applyAlignment="1">
      <alignment horizontal="left" vertical="top"/>
    </xf>
    <xf numFmtId="10" fontId="0" fillId="5" borderId="0" xfId="0" applyNumberFormat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14" fontId="0" fillId="6" borderId="0" xfId="0" applyNumberFormat="1" applyFill="1" applyAlignment="1">
      <alignment horizontal="left" vertical="top"/>
    </xf>
    <xf numFmtId="177" fontId="0" fillId="6" borderId="0" xfId="0" applyNumberFormat="1" applyFill="1" applyAlignment="1">
      <alignment horizontal="left" vertical="top"/>
    </xf>
    <xf numFmtId="176" fontId="0" fillId="6" borderId="0" xfId="0" applyNumberFormat="1" applyFill="1" applyAlignment="1">
      <alignment horizontal="left" vertical="top"/>
    </xf>
    <xf numFmtId="0" fontId="0" fillId="6" borderId="0" xfId="0" applyNumberFormat="1" applyFill="1" applyAlignment="1">
      <alignment horizontal="left" vertical="top"/>
    </xf>
    <xf numFmtId="10" fontId="0" fillId="6" borderId="0" xfId="0" applyNumberForma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10" fontId="0" fillId="7" borderId="0" xfId="0" applyNumberFormat="1" applyFill="1" applyAlignment="1">
      <alignment horizontal="left" vertical="top"/>
    </xf>
    <xf numFmtId="10" fontId="0" fillId="4" borderId="0" xfId="0" applyNumberFormat="1" applyFill="1" applyAlignment="1">
      <alignment horizontal="left" vertical="top"/>
    </xf>
    <xf numFmtId="176" fontId="0" fillId="2" borderId="0" xfId="0" applyNumberFormat="1" applyFill="1" applyAlignment="1">
      <alignment horizontal="left" vertical="top"/>
    </xf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10" fontId="0" fillId="0" borderId="1" xfId="0" applyNumberFormat="1" applyBorder="1"/>
    <xf numFmtId="49" fontId="0" fillId="0" borderId="2" xfId="0" applyNumberFormat="1" applyBorder="1"/>
    <xf numFmtId="0" fontId="0" fillId="0" borderId="2" xfId="0" applyNumberFormat="1" applyBorder="1"/>
    <xf numFmtId="10" fontId="0" fillId="0" borderId="2" xfId="0" applyNumberFormat="1" applyBorder="1"/>
    <xf numFmtId="49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 vertical="top"/>
      <protection locked="0"/>
    </xf>
    <xf numFmtId="0" fontId="0" fillId="0" borderId="0" xfId="0" applyNumberFormat="1" applyAlignment="1" applyProtection="1">
      <alignment horizontal="left" vertical="top"/>
      <protection locked="0"/>
    </xf>
    <xf numFmtId="0" fontId="0" fillId="0" borderId="11" xfId="0" applyBorder="1" applyProtection="1">
      <protection locked="0"/>
    </xf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176" fontId="0" fillId="0" borderId="1" xfId="0" applyNumberFormat="1" applyBorder="1" applyAlignment="1" applyProtection="1">
      <alignment horizontal="left" vertical="top"/>
      <protection locked="0"/>
    </xf>
    <xf numFmtId="0" fontId="0" fillId="0" borderId="1" xfId="0" applyBorder="1" applyAlignment="1" applyProtection="1">
      <alignment horizontal="left" vertical="top"/>
      <protection locked="0"/>
    </xf>
    <xf numFmtId="177" fontId="0" fillId="0" borderId="1" xfId="0" applyNumberFormat="1" applyBorder="1" applyAlignment="1" applyProtection="1">
      <alignment horizontal="left" vertical="top"/>
      <protection locked="0"/>
    </xf>
    <xf numFmtId="176" fontId="0" fillId="0" borderId="13" xfId="0" applyNumberFormat="1" applyBorder="1" applyAlignment="1" applyProtection="1">
      <alignment horizontal="left" vertical="top"/>
      <protection locked="0"/>
    </xf>
    <xf numFmtId="0" fontId="0" fillId="0" borderId="11" xfId="0" applyBorder="1" applyAlignment="1" applyProtection="1">
      <alignment horizontal="left" vertical="top"/>
      <protection locked="0"/>
    </xf>
    <xf numFmtId="0" fontId="0" fillId="0" borderId="10" xfId="0" applyBorder="1" applyAlignment="1" applyProtection="1">
      <alignment horizontal="left" vertical="top"/>
      <protection locked="0"/>
    </xf>
    <xf numFmtId="0" fontId="0" fillId="0" borderId="13" xfId="0" applyBorder="1" applyAlignment="1" applyProtection="1">
      <alignment horizontal="left" vertical="top"/>
      <protection locked="0"/>
    </xf>
    <xf numFmtId="0" fontId="0" fillId="0" borderId="1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5" xfId="0" applyBorder="1" applyAlignment="1" applyProtection="1">
      <alignment horizontal="left" vertical="top"/>
      <protection locked="0"/>
    </xf>
    <xf numFmtId="49" fontId="0" fillId="0" borderId="13" xfId="0" applyNumberFormat="1" applyBorder="1" applyAlignment="1" applyProtection="1">
      <alignment horizontal="left" vertical="top"/>
      <protection locked="0"/>
    </xf>
    <xf numFmtId="49" fontId="0" fillId="0" borderId="11" xfId="0" applyNumberFormat="1" applyBorder="1" applyAlignment="1" applyProtection="1">
      <alignment horizontal="left" vertical="top"/>
      <protection locked="0"/>
    </xf>
    <xf numFmtId="49" fontId="0" fillId="0" borderId="1" xfId="0" applyNumberFormat="1" applyBorder="1" applyAlignment="1" applyProtection="1">
      <alignment horizontal="left" vertical="top"/>
      <protection locked="0"/>
    </xf>
    <xf numFmtId="176" fontId="0" fillId="0" borderId="10" xfId="0" applyNumberFormat="1" applyBorder="1" applyAlignment="1" applyProtection="1">
      <alignment horizontal="left" vertical="top"/>
      <protection locked="0"/>
    </xf>
    <xf numFmtId="176" fontId="0" fillId="0" borderId="11" xfId="0" applyNumberFormat="1" applyBorder="1" applyAlignment="1" applyProtection="1">
      <alignment horizontal="left" vertical="top"/>
      <protection locked="0"/>
    </xf>
    <xf numFmtId="0" fontId="0" fillId="0" borderId="10" xfId="0" applyBorder="1" applyProtection="1">
      <protection locked="0"/>
    </xf>
    <xf numFmtId="0" fontId="0" fillId="0" borderId="2" xfId="0" applyBorder="1" applyProtection="1">
      <protection locked="0"/>
    </xf>
    <xf numFmtId="49" fontId="0" fillId="0" borderId="2" xfId="0" applyNumberFormat="1" applyBorder="1" applyProtection="1">
      <protection locked="0"/>
    </xf>
    <xf numFmtId="176" fontId="0" fillId="0" borderId="2" xfId="0" applyNumberFormat="1" applyBorder="1" applyAlignment="1" applyProtection="1">
      <alignment horizontal="left" vertical="top"/>
      <protection locked="0"/>
    </xf>
    <xf numFmtId="0" fontId="0" fillId="0" borderId="2" xfId="0" applyBorder="1" applyAlignment="1" applyProtection="1">
      <alignment horizontal="left" vertical="top"/>
      <protection locked="0"/>
    </xf>
    <xf numFmtId="177" fontId="0" fillId="0" borderId="2" xfId="0" applyNumberFormat="1" applyBorder="1" applyAlignment="1" applyProtection="1">
      <alignment horizontal="left" vertical="top"/>
      <protection locked="0"/>
    </xf>
    <xf numFmtId="176" fontId="0" fillId="0" borderId="17" xfId="0" applyNumberFormat="1" applyBorder="1" applyAlignment="1" applyProtection="1">
      <alignment horizontal="left" vertical="top"/>
      <protection locked="0"/>
    </xf>
    <xf numFmtId="0" fontId="0" fillId="0" borderId="16" xfId="0" applyBorder="1" applyAlignment="1" applyProtection="1">
      <alignment horizontal="left" vertical="top"/>
      <protection locked="0"/>
    </xf>
    <xf numFmtId="0" fontId="0" fillId="0" borderId="18" xfId="0" applyBorder="1" applyAlignment="1" applyProtection="1">
      <alignment horizontal="left" vertical="top"/>
      <protection locked="0"/>
    </xf>
    <xf numFmtId="0" fontId="0" fillId="0" borderId="17" xfId="0" applyBorder="1" applyAlignment="1" applyProtection="1">
      <alignment horizontal="left" vertical="top"/>
      <protection locked="0"/>
    </xf>
    <xf numFmtId="0" fontId="0" fillId="0" borderId="19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0" fillId="0" borderId="21" xfId="0" applyNumberFormat="1" applyBorder="1" applyProtection="1">
      <protection locked="0"/>
    </xf>
    <xf numFmtId="176" fontId="0" fillId="0" borderId="21" xfId="0" applyNumberFormat="1" applyBorder="1" applyAlignment="1" applyProtection="1">
      <alignment horizontal="left" vertical="top"/>
      <protection locked="0"/>
    </xf>
    <xf numFmtId="177" fontId="0" fillId="0" borderId="21" xfId="0" applyNumberFormat="1" applyBorder="1" applyAlignment="1" applyProtection="1">
      <alignment horizontal="left" vertical="top"/>
      <protection locked="0"/>
    </xf>
    <xf numFmtId="176" fontId="0" fillId="0" borderId="22" xfId="0" applyNumberFormat="1" applyBorder="1" applyAlignment="1" applyProtection="1">
      <alignment horizontal="left" vertical="top"/>
      <protection locked="0"/>
    </xf>
    <xf numFmtId="0" fontId="0" fillId="0" borderId="23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0" xfId="0" applyProtection="1"/>
    <xf numFmtId="0" fontId="3" fillId="0" borderId="6" xfId="0" applyFon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left" vertical="top"/>
    </xf>
    <xf numFmtId="0" fontId="0" fillId="0" borderId="8" xfId="0" applyBorder="1" applyProtection="1"/>
    <xf numFmtId="0" fontId="0" fillId="0" borderId="7" xfId="0" applyBorder="1" applyProtection="1"/>
    <xf numFmtId="49" fontId="0" fillId="0" borderId="7" xfId="0" applyNumberFormat="1" applyBorder="1" applyProtection="1"/>
    <xf numFmtId="176" fontId="0" fillId="0" borderId="7" xfId="0" applyNumberFormat="1" applyBorder="1" applyAlignment="1" applyProtection="1">
      <alignment horizontal="left" vertical="top"/>
    </xf>
    <xf numFmtId="0" fontId="0" fillId="0" borderId="7" xfId="0" applyBorder="1" applyAlignment="1" applyProtection="1">
      <alignment horizontal="left" vertical="top"/>
    </xf>
    <xf numFmtId="177" fontId="0" fillId="0" borderId="7" xfId="0" applyNumberFormat="1" applyBorder="1" applyAlignment="1" applyProtection="1">
      <alignment horizontal="left" vertical="top"/>
    </xf>
    <xf numFmtId="176" fontId="0" fillId="0" borderId="12" xfId="0" applyNumberFormat="1" applyBorder="1" applyAlignment="1" applyProtection="1">
      <alignment horizontal="left" vertical="top"/>
    </xf>
    <xf numFmtId="0" fontId="0" fillId="0" borderId="8" xfId="0" applyBorder="1" applyAlignment="1" applyProtection="1">
      <alignment horizontal="left" vertical="top"/>
    </xf>
    <xf numFmtId="0" fontId="0" fillId="0" borderId="9" xfId="0" applyBorder="1" applyAlignment="1" applyProtection="1">
      <alignment horizontal="left" vertical="top"/>
    </xf>
    <xf numFmtId="0" fontId="0" fillId="0" borderId="12" xfId="0" applyBorder="1" applyAlignment="1" applyProtection="1">
      <alignment horizontal="left" vertical="top"/>
    </xf>
    <xf numFmtId="0" fontId="0" fillId="0" borderId="14" xfId="0" applyBorder="1" applyProtection="1"/>
    <xf numFmtId="0" fontId="0" fillId="0" borderId="12" xfId="0" applyBorder="1" applyProtection="1"/>
    <xf numFmtId="0" fontId="0" fillId="0" borderId="0" xfId="0" applyNumberFormat="1" applyAlignment="1" applyProtection="1">
      <alignment horizontal="left" vertical="top"/>
    </xf>
    <xf numFmtId="0" fontId="0" fillId="0" borderId="11" xfId="0" applyBorder="1" applyProtection="1"/>
    <xf numFmtId="0" fontId="0" fillId="0" borderId="1" xfId="0" applyBorder="1" applyProtection="1"/>
    <xf numFmtId="49" fontId="0" fillId="0" borderId="1" xfId="0" applyNumberFormat="1" applyBorder="1" applyProtection="1"/>
    <xf numFmtId="176" fontId="0" fillId="0" borderId="1" xfId="0" applyNumberFormat="1" applyBorder="1" applyAlignment="1" applyProtection="1">
      <alignment horizontal="left" vertical="top"/>
    </xf>
    <xf numFmtId="0" fontId="0" fillId="0" borderId="1" xfId="0" applyBorder="1" applyAlignment="1" applyProtection="1">
      <alignment horizontal="left" vertical="top"/>
    </xf>
    <xf numFmtId="177" fontId="0" fillId="0" borderId="1" xfId="0" applyNumberFormat="1" applyBorder="1" applyAlignment="1" applyProtection="1">
      <alignment horizontal="left" vertical="top"/>
    </xf>
    <xf numFmtId="176" fontId="0" fillId="0" borderId="13" xfId="0" applyNumberFormat="1" applyBorder="1" applyAlignment="1" applyProtection="1">
      <alignment horizontal="left" vertical="top"/>
    </xf>
    <xf numFmtId="0" fontId="0" fillId="0" borderId="11" xfId="0" applyBorder="1" applyAlignment="1" applyProtection="1">
      <alignment horizontal="left" vertical="top"/>
    </xf>
    <xf numFmtId="0" fontId="0" fillId="0" borderId="10" xfId="0" applyBorder="1" applyAlignment="1" applyProtection="1">
      <alignment horizontal="left" vertical="top"/>
    </xf>
    <xf numFmtId="0" fontId="0" fillId="0" borderId="13" xfId="0" applyBorder="1" applyAlignment="1" applyProtection="1">
      <alignment horizontal="left" vertical="top"/>
    </xf>
    <xf numFmtId="0" fontId="0" fillId="0" borderId="15" xfId="0" applyBorder="1" applyProtection="1"/>
    <xf numFmtId="0" fontId="0" fillId="0" borderId="13" xfId="0" applyBorder="1" applyProtection="1"/>
    <xf numFmtId="0" fontId="0" fillId="0" borderId="15" xfId="0" applyBorder="1" applyAlignment="1" applyProtection="1">
      <alignment horizontal="left" vertical="top"/>
    </xf>
    <xf numFmtId="49" fontId="0" fillId="0" borderId="13" xfId="0" applyNumberFormat="1" applyBorder="1" applyAlignment="1" applyProtection="1">
      <alignment horizontal="left" vertical="top"/>
    </xf>
    <xf numFmtId="49" fontId="0" fillId="0" borderId="11" xfId="0" applyNumberFormat="1" applyBorder="1" applyAlignment="1" applyProtection="1">
      <alignment horizontal="left" vertical="top"/>
    </xf>
    <xf numFmtId="49" fontId="0" fillId="0" borderId="1" xfId="0" applyNumberFormat="1" applyBorder="1" applyAlignment="1" applyProtection="1">
      <alignment horizontal="left" vertical="top"/>
    </xf>
    <xf numFmtId="176" fontId="0" fillId="0" borderId="10" xfId="0" applyNumberFormat="1" applyBorder="1" applyAlignment="1" applyProtection="1">
      <alignment horizontal="left" vertical="top"/>
    </xf>
    <xf numFmtId="176" fontId="0" fillId="0" borderId="11" xfId="0" applyNumberFormat="1" applyBorder="1" applyAlignment="1" applyProtection="1">
      <alignment horizontal="left" vertical="top"/>
    </xf>
    <xf numFmtId="0" fontId="0" fillId="0" borderId="10" xfId="0" applyBorder="1" applyProtection="1"/>
    <xf numFmtId="14" fontId="0" fillId="0" borderId="0" xfId="0" applyNumberFormat="1"/>
    <xf numFmtId="178" fontId="0" fillId="0" borderId="0" xfId="0" applyNumberFormat="1"/>
    <xf numFmtId="177" fontId="0" fillId="0" borderId="0" xfId="0" applyNumberFormat="1"/>
    <xf numFmtId="10" fontId="0" fillId="0" borderId="0" xfId="0" applyNumberFormat="1"/>
    <xf numFmtId="0" fontId="3" fillId="0" borderId="0" xfId="0" applyFont="1" applyBorder="1" applyAlignment="1">
      <alignment horizontal="center" vertical="center"/>
    </xf>
    <xf numFmtId="10" fontId="0" fillId="0" borderId="0" xfId="0" applyNumberFormat="1" applyBorder="1"/>
    <xf numFmtId="0" fontId="0" fillId="0" borderId="0" xfId="0" applyBorder="1"/>
    <xf numFmtId="0" fontId="0" fillId="0" borderId="0" xfId="0" applyNumberFormat="1" applyBorder="1"/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0" fillId="3" borderId="0" xfId="0" applyNumberFormat="1" applyFill="1" applyAlignment="1">
      <alignment horizontal="left" vertical="top"/>
    </xf>
    <xf numFmtId="0" fontId="0" fillId="9" borderId="0" xfId="0" applyFill="1" applyAlignment="1">
      <alignment horizontal="left" vertical="top"/>
    </xf>
    <xf numFmtId="178" fontId="0" fillId="9" borderId="0" xfId="0" applyNumberFormat="1" applyFill="1" applyAlignment="1">
      <alignment horizontal="left" vertical="top"/>
    </xf>
    <xf numFmtId="14" fontId="0" fillId="9" borderId="0" xfId="0" applyNumberFormat="1" applyFill="1" applyAlignment="1">
      <alignment horizontal="left" vertical="top"/>
    </xf>
    <xf numFmtId="177" fontId="0" fillId="9" borderId="0" xfId="0" applyNumberForma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0" fillId="9" borderId="0" xfId="0" applyNumberFormat="1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4</xdr:row>
      <xdr:rowOff>28574</xdr:rowOff>
    </xdr:from>
    <xdr:to>
      <xdr:col>20</xdr:col>
      <xdr:colOff>9525</xdr:colOff>
      <xdr:row>18</xdr:row>
      <xdr:rowOff>104775</xdr:rowOff>
    </xdr:to>
    <xdr:sp macro="" textlink="">
      <xdr:nvSpPr>
        <xdr:cNvPr id="2" name="TextBox 1"/>
        <xdr:cNvSpPr txBox="1"/>
      </xdr:nvSpPr>
      <xdr:spPr>
        <a:xfrm>
          <a:off x="8353425" y="714374"/>
          <a:ext cx="6010275" cy="1962151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年化收益率：年化收益率是指</a:t>
          </a:r>
          <a:r>
            <a:rPr lang="zh-CN" altLang="en-US" sz="1100">
              <a:solidFill>
                <a:srgbClr val="FF0000"/>
              </a:solidFill>
            </a:rPr>
            <a:t>投资期限为一年</a:t>
          </a:r>
          <a:r>
            <a:rPr lang="zh-CN" altLang="en-US" sz="1100"/>
            <a:t>所获的收益率。</a:t>
          </a:r>
          <a:endParaRPr lang="en-US" altLang="zh-CN" sz="1100"/>
        </a:p>
        <a:p>
          <a:r>
            <a:rPr lang="zh-CN" altLang="en-US" sz="1100"/>
            <a:t>公式：</a:t>
          </a:r>
          <a:endParaRPr lang="en-US" altLang="zh-CN" sz="1100"/>
        </a:p>
        <a:p>
          <a:r>
            <a:rPr lang="zh-CN" altLang="en-US" sz="1100"/>
            <a:t>年收益率 </a:t>
          </a:r>
          <a:r>
            <a:rPr lang="en-US" altLang="zh-CN" sz="1100"/>
            <a:t>=</a:t>
          </a:r>
          <a:r>
            <a:rPr lang="zh-CN" altLang="en-US" sz="1100"/>
            <a:t>（投资期内收益 </a:t>
          </a:r>
          <a:r>
            <a:rPr lang="en-US" altLang="zh-CN" sz="1100"/>
            <a:t>/ </a:t>
          </a:r>
          <a:r>
            <a:rPr lang="zh-CN" altLang="en-US" sz="1100"/>
            <a:t>本金）</a:t>
          </a:r>
          <a:r>
            <a:rPr lang="en-US" altLang="zh-CN" sz="1100"/>
            <a:t>/  </a:t>
          </a:r>
          <a:r>
            <a:rPr lang="zh-CN" altLang="en-US" sz="1100"/>
            <a:t>投资天数</a:t>
          </a:r>
          <a:r>
            <a:rPr lang="en-US" altLang="zh-CN" sz="1100" baseline="0"/>
            <a:t>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lang="en-US" altLang="zh-CN" sz="1100"/>
            <a:t> 365 × 100%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年化收益 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本金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年化收益率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实际收益 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本金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年化收益率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投资天数 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 365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比如：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日年化收益率是按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天收益计算的，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日年化收益率就是按最近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个月收益计算。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万份基金单位收益：每万份基金单位实现的收益金额，也就是万份基金单位收益。（货币基金）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公式：本金 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10000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万份基金单位收益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/>
        </a:p>
      </xdr:txBody>
    </xdr:sp>
    <xdr:clientData/>
  </xdr:twoCellAnchor>
  <xdr:twoCellAnchor>
    <xdr:from>
      <xdr:col>11</xdr:col>
      <xdr:colOff>161925</xdr:colOff>
      <xdr:row>19</xdr:row>
      <xdr:rowOff>19050</xdr:rowOff>
    </xdr:from>
    <xdr:to>
      <xdr:col>18</xdr:col>
      <xdr:colOff>190500</xdr:colOff>
      <xdr:row>26</xdr:row>
      <xdr:rowOff>0</xdr:rowOff>
    </xdr:to>
    <xdr:sp macro="" textlink="">
      <xdr:nvSpPr>
        <xdr:cNvPr id="3" name="TextBox 2"/>
        <xdr:cNvSpPr txBox="1"/>
      </xdr:nvSpPr>
      <xdr:spPr>
        <a:xfrm>
          <a:off x="8343900" y="2762250"/>
          <a:ext cx="4829175" cy="106680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支付宝相关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余额宝转出 到银行卡 免费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（前提是余额宝转出的钱来源就是银行卡，从余额来的还是按提现处理，遵循</a:t>
          </a:r>
          <a:r>
            <a:rPr lang="zh-CN" alt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从哪里来从哪里去</a:t>
          </a:r>
          <a:r>
            <a:rPr lang="zh-CN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zh-CN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余额转出到银行卡 提现 ，有免费额度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20000</a:t>
          </a:r>
          <a:r>
            <a:rPr lang="zh-CN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，用完后转账需要手续费，按（超出金额 * 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0.1%</a:t>
          </a:r>
          <a:r>
            <a:rPr lang="zh-CN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）收取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/>
        </a:p>
      </xdr:txBody>
    </xdr:sp>
    <xdr:clientData/>
  </xdr:twoCellAnchor>
  <xdr:twoCellAnchor>
    <xdr:from>
      <xdr:col>11</xdr:col>
      <xdr:colOff>219075</xdr:colOff>
      <xdr:row>28</xdr:row>
      <xdr:rowOff>38099</xdr:rowOff>
    </xdr:from>
    <xdr:to>
      <xdr:col>18</xdr:col>
      <xdr:colOff>542926</xdr:colOff>
      <xdr:row>44</xdr:row>
      <xdr:rowOff>123824</xdr:rowOff>
    </xdr:to>
    <xdr:grpSp>
      <xdr:nvGrpSpPr>
        <xdr:cNvPr id="8" name="组合 7"/>
        <xdr:cNvGrpSpPr/>
      </xdr:nvGrpSpPr>
      <xdr:grpSpPr>
        <a:xfrm>
          <a:off x="9058275" y="4838699"/>
          <a:ext cx="5857876" cy="2828925"/>
          <a:chOff x="5810250" y="4086224"/>
          <a:chExt cx="5695951" cy="2828925"/>
        </a:xfrm>
      </xdr:grpSpPr>
      <xdr:sp macro="" textlink="">
        <xdr:nvSpPr>
          <xdr:cNvPr id="4" name="TextBox 3"/>
          <xdr:cNvSpPr txBox="1"/>
        </xdr:nvSpPr>
        <xdr:spPr>
          <a:xfrm>
            <a:off x="5810250" y="4086224"/>
            <a:ext cx="3667125" cy="2828925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K</a:t>
            </a:r>
            <a:r>
              <a:rPr lang="zh-CN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线图</a:t>
            </a:r>
            <a:endPara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zh-CN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股市及期货市场中的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K</a:t>
            </a:r>
            <a:r>
              <a:rPr lang="zh-CN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线图的画法包含四个数据，即</a:t>
            </a:r>
            <a:r>
              <a:rPr lang="zh-CN" altLang="en-US" sz="1100" b="0" i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开盘价、最高价、最低价、收盘价</a:t>
            </a:r>
            <a:r>
              <a:rPr lang="zh-CN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，所有的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k</a:t>
            </a:r>
            <a:r>
              <a:rPr lang="zh-CN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线都是围绕这四个数据展开，反映大势的状况和价格信息。如果把每日的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K</a:t>
            </a:r>
            <a:r>
              <a:rPr lang="zh-CN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线图放在一张纸上，就能得到日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K</a:t>
            </a:r>
            <a:r>
              <a:rPr lang="zh-CN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线图，同样也可画出周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K</a:t>
            </a:r>
            <a:r>
              <a:rPr lang="zh-CN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线图、月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K</a:t>
            </a:r>
            <a:r>
              <a:rPr lang="zh-CN" alt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线图。</a:t>
            </a:r>
            <a:endPara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zh-CN" sz="1100"/>
          </a:p>
        </xdr:txBody>
      </xdr:sp>
      <xdr:pic>
        <xdr:nvPicPr>
          <xdr:cNvPr id="6" name="图片 5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639301" y="4219575"/>
            <a:ext cx="1866900" cy="2684250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304800</xdr:colOff>
      <xdr:row>53</xdr:row>
      <xdr:rowOff>57149</xdr:rowOff>
    </xdr:from>
    <xdr:to>
      <xdr:col>25</xdr:col>
      <xdr:colOff>228600</xdr:colOff>
      <xdr:row>63</xdr:row>
      <xdr:rowOff>28574</xdr:rowOff>
    </xdr:to>
    <xdr:sp macro="" textlink="">
      <xdr:nvSpPr>
        <xdr:cNvPr id="7" name="TextBox 6"/>
        <xdr:cNvSpPr txBox="1"/>
      </xdr:nvSpPr>
      <xdr:spPr>
        <a:xfrm>
          <a:off x="13839825" y="9143999"/>
          <a:ext cx="5410200" cy="168592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五险一金</a:t>
          </a:r>
          <a:endParaRPr lang="en-US" altLang="zh-CN" sz="1100"/>
        </a:p>
        <a:p>
          <a:r>
            <a:rPr lang="zh-CN" altLang="en-US" sz="1100"/>
            <a:t>简介：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五险一金是指用人单位给予劳动者的几种保障性待遇的合称。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养老保险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医疗保险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/>
            <a:t>失业保险</a:t>
          </a:r>
          <a:endParaRPr lang="en-US" altLang="zh-CN" sz="1100"/>
        </a:p>
        <a:p>
          <a:r>
            <a:rPr lang="zh-CN" altLang="en-US" sz="1100"/>
            <a:t>住房公积金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工伤保险</a:t>
          </a:r>
          <a:endParaRPr lang="en-US" altLang="zh-CN" sz="1100"/>
        </a:p>
        <a:p>
          <a:r>
            <a:rPr lang="zh-CN" altLang="en-US" sz="1100"/>
            <a:t>生育保险</a:t>
          </a:r>
          <a:endParaRPr lang="en-US" altLang="zh-CN" sz="1100"/>
        </a:p>
        <a:p>
          <a:endParaRPr lang="en-US" altLang="zh-CN" sz="1100"/>
        </a:p>
        <a:p>
          <a:endParaRPr lang="en-US" altLang="zh-CN" sz="1100"/>
        </a:p>
      </xdr:txBody>
    </xdr:sp>
    <xdr:clientData/>
  </xdr:twoCellAnchor>
  <xdr:twoCellAnchor>
    <xdr:from>
      <xdr:col>11</xdr:col>
      <xdr:colOff>219075</xdr:colOff>
      <xdr:row>45</xdr:row>
      <xdr:rowOff>66675</xdr:rowOff>
    </xdr:from>
    <xdr:to>
      <xdr:col>19</xdr:col>
      <xdr:colOff>619125</xdr:colOff>
      <xdr:row>52</xdr:row>
      <xdr:rowOff>104775</xdr:rowOff>
    </xdr:to>
    <xdr:sp macro="" textlink="">
      <xdr:nvSpPr>
        <xdr:cNvPr id="9" name="TextBox 8"/>
        <xdr:cNvSpPr txBox="1"/>
      </xdr:nvSpPr>
      <xdr:spPr>
        <a:xfrm>
          <a:off x="9020175" y="7781925"/>
          <a:ext cx="6457950" cy="123825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注意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管理费和托管费从基金资产中每日计提。每个交易日公告的基金净值已扣除管理费和托管费，</a:t>
          </a:r>
          <a:r>
            <a:rPr lang="zh-CN" alt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无需投资者在每笔交易中另行支付。</a:t>
          </a:r>
          <a:endParaRPr lang="en-US" altLang="zh-CN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赎回份额会按照先进先出算持有时间和对应赎回费用。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在基金首次募集期购买基金的行为称为认购，认购期结束后基金需要进入不超过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个月的封闭期。</a:t>
          </a:r>
          <a:endParaRPr lang="zh-CN" alt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基金封闭期结束后，您若申请购买开放式基金，习惯上称为基金申购，以区分在发行期间的认购。</a:t>
          </a:r>
        </a:p>
      </xdr:txBody>
    </xdr:sp>
    <xdr:clientData/>
  </xdr:twoCellAnchor>
  <xdr:twoCellAnchor>
    <xdr:from>
      <xdr:col>11</xdr:col>
      <xdr:colOff>238125</xdr:colOff>
      <xdr:row>53</xdr:row>
      <xdr:rowOff>38100</xdr:rowOff>
    </xdr:from>
    <xdr:to>
      <xdr:col>17</xdr:col>
      <xdr:colOff>190500</xdr:colOff>
      <xdr:row>66</xdr:row>
      <xdr:rowOff>152401</xdr:rowOff>
    </xdr:to>
    <xdr:sp macro="" textlink="">
      <xdr:nvSpPr>
        <xdr:cNvPr id="10" name="TextBox 9"/>
        <xdr:cNvSpPr txBox="1"/>
      </xdr:nvSpPr>
      <xdr:spPr>
        <a:xfrm>
          <a:off x="9039225" y="9124950"/>
          <a:ext cx="4638675" cy="2343151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基金买入卖出规则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申购计算：</a:t>
          </a:r>
          <a:endParaRPr lang="en-US" altLang="zh-C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净申购金额 </a:t>
          </a:r>
          <a:r>
            <a:rPr lang="en-US" altLang="zh-CN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zh-CN" alt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申购金额 </a:t>
          </a:r>
          <a:r>
            <a:rPr lang="en-US" altLang="zh-CN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/ (1+</a:t>
          </a:r>
          <a:r>
            <a:rPr lang="zh-CN" alt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申购费率</a:t>
          </a:r>
          <a:r>
            <a:rPr lang="en-US" altLang="zh-CN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zh-CN" alt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申购费用 </a:t>
          </a:r>
          <a:r>
            <a:rPr lang="en-US" altLang="zh-CN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zh-CN" alt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申购金额 </a:t>
          </a:r>
          <a:r>
            <a:rPr lang="en-US" altLang="zh-CN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zh-CN" altLang="zh-CN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净申购金额</a:t>
          </a:r>
          <a:endParaRPr lang="en-US" altLang="zh-CN" sz="1100" b="0" i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申购份额 </a:t>
          </a:r>
          <a:r>
            <a:rPr lang="en-US" altLang="zh-CN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zh-CN" altLang="zh-CN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净申购金额</a:t>
          </a:r>
          <a:r>
            <a:rPr lang="en-US" altLang="zh-CN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/ T</a:t>
          </a:r>
          <a:r>
            <a:rPr lang="zh-CN" alt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日基金份额净值</a:t>
          </a:r>
          <a:endParaRPr lang="en-US" altLang="zh-CN" sz="1100" b="0" i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zh-CN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基金卖出时一般按照先进先出规则，部分基金卖出按照后进先出规则。基金卖出手续费与持有期有关，实际费用收取请以基金公司确认为准。</a:t>
          </a:r>
          <a:endParaRPr lang="en-US" altLang="zh-C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赎回计算公式：</a:t>
          </a:r>
          <a:endParaRPr lang="en-US" altLang="zh-C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赎回总额 </a:t>
          </a:r>
          <a:r>
            <a:rPr lang="en-US" altLang="zh-CN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zh-CN" alt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赎回数量</a:t>
          </a:r>
          <a:r>
            <a:rPr lang="en-US" altLang="zh-CN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lang="en-US" altLang="zh-CN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zh-CN" altLang="zh-CN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日基金份额净值</a:t>
          </a:r>
          <a:endParaRPr lang="en-US" altLang="zh-CN" sz="1100" b="0" i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赎回费用 </a:t>
          </a:r>
          <a:r>
            <a:rPr lang="en-US" altLang="zh-CN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zh-CN" alt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赎回总额 </a:t>
          </a:r>
          <a:r>
            <a:rPr lang="en-US" altLang="zh-CN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lang="zh-CN" alt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赎回费率</a:t>
          </a:r>
          <a:endParaRPr lang="en-US" altLang="zh-CN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赎回金额 </a:t>
          </a:r>
          <a:r>
            <a:rPr lang="en-US" altLang="zh-CN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zh-CN" alt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赎回总额 </a:t>
          </a:r>
          <a:r>
            <a:rPr lang="en-US" altLang="zh-CN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zh-CN" alt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赎回费用</a:t>
          </a:r>
          <a:endParaRPr lang="zh-CN" altLang="zh-CN">
            <a:solidFill>
              <a:srgbClr val="FF0000"/>
            </a:solidFill>
            <a:effectLst/>
          </a:endParaRPr>
        </a:p>
        <a:p>
          <a:endParaRPr lang="en-US" altLang="zh-C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5"/>
  <sheetViews>
    <sheetView topLeftCell="A70" workbookViewId="0">
      <selection activeCell="S82" sqref="B81:S82"/>
    </sheetView>
  </sheetViews>
  <sheetFormatPr defaultRowHeight="13.5" x14ac:dyDescent="0.15"/>
  <cols>
    <col min="2" max="2" width="10.125" customWidth="1"/>
    <col min="3" max="3" width="11.5" customWidth="1"/>
    <col min="4" max="4" width="11.625" customWidth="1"/>
    <col min="5" max="5" width="12" customWidth="1"/>
    <col min="6" max="6" width="11.375" customWidth="1"/>
    <col min="7" max="7" width="11.25" customWidth="1"/>
    <col min="8" max="8" width="11.625" bestFit="1" customWidth="1"/>
    <col min="11" max="11" width="9.5" bestFit="1" customWidth="1"/>
    <col min="12" max="13" width="10.5" bestFit="1" customWidth="1"/>
    <col min="14" max="14" width="9.5" bestFit="1" customWidth="1"/>
    <col min="15" max="15" width="11.625" customWidth="1"/>
    <col min="16" max="16" width="10.5" customWidth="1"/>
    <col min="17" max="17" width="9.5" bestFit="1" customWidth="1"/>
    <col min="18" max="19" width="10.5" bestFit="1" customWidth="1"/>
  </cols>
  <sheetData>
    <row r="2" spans="1:16" x14ac:dyDescent="0.15">
      <c r="B2" t="s">
        <v>6</v>
      </c>
      <c r="P2" s="5" t="s">
        <v>5</v>
      </c>
    </row>
    <row r="3" spans="1:16" x14ac:dyDescent="0.15">
      <c r="B3" s="1" t="s">
        <v>0</v>
      </c>
      <c r="C3" s="1" t="s">
        <v>1</v>
      </c>
      <c r="D3" t="s">
        <v>14</v>
      </c>
      <c r="E3" s="1" t="s">
        <v>2</v>
      </c>
      <c r="F3" s="1" t="s">
        <v>3</v>
      </c>
      <c r="G3" s="1" t="s">
        <v>15</v>
      </c>
      <c r="P3" s="7" t="s">
        <v>4</v>
      </c>
    </row>
    <row r="4" spans="1:16" x14ac:dyDescent="0.15">
      <c r="B4" s="2">
        <v>60000</v>
      </c>
      <c r="C4" s="3">
        <v>2.29E-2</v>
      </c>
      <c r="D4" s="7">
        <v>28</v>
      </c>
      <c r="E4" s="4">
        <f>B4*C4/365</f>
        <v>3.7643835616438355</v>
      </c>
      <c r="F4" s="6">
        <f>E4/(B4/10000)</f>
        <v>0.62739726027397258</v>
      </c>
      <c r="G4" s="5">
        <f>D4*E4</f>
        <v>105.40273972602739</v>
      </c>
    </row>
    <row r="6" spans="1:16" x14ac:dyDescent="0.15">
      <c r="B6" s="1" t="s">
        <v>12</v>
      </c>
      <c r="C6" s="1"/>
      <c r="D6" s="1"/>
      <c r="E6" s="1"/>
      <c r="F6" s="1"/>
    </row>
    <row r="7" spans="1:16" x14ac:dyDescent="0.15">
      <c r="B7" s="1" t="s">
        <v>8</v>
      </c>
      <c r="C7" s="1" t="s">
        <v>7</v>
      </c>
      <c r="D7" s="1" t="s">
        <v>9</v>
      </c>
      <c r="E7" s="1" t="s">
        <v>10</v>
      </c>
      <c r="F7" s="1" t="s">
        <v>11</v>
      </c>
    </row>
    <row r="8" spans="1:16" x14ac:dyDescent="0.15">
      <c r="B8" s="2">
        <v>40000</v>
      </c>
      <c r="C8" s="3">
        <v>1.5E-3</v>
      </c>
      <c r="D8" s="2">
        <v>2.7890000000000001</v>
      </c>
      <c r="E8" s="4">
        <f>B8*C8</f>
        <v>60</v>
      </c>
      <c r="F8" s="4">
        <f>(B8-E8)/D8</f>
        <v>14320.544998207242</v>
      </c>
    </row>
    <row r="9" spans="1:16" x14ac:dyDescent="0.15">
      <c r="B9" s="1"/>
      <c r="C9" s="1"/>
      <c r="D9" s="1"/>
      <c r="E9" s="1"/>
      <c r="F9" s="1"/>
    </row>
    <row r="10" spans="1:16" x14ac:dyDescent="0.15">
      <c r="B10" s="1" t="s">
        <v>11</v>
      </c>
      <c r="C10" s="1" t="s">
        <v>13</v>
      </c>
      <c r="D10" s="1" t="s">
        <v>9</v>
      </c>
      <c r="E10" s="1" t="s">
        <v>10</v>
      </c>
      <c r="F10" s="1" t="s">
        <v>8</v>
      </c>
      <c r="G10" s="1"/>
    </row>
    <row r="11" spans="1:16" x14ac:dyDescent="0.15">
      <c r="B11" s="2">
        <v>14320.546</v>
      </c>
      <c r="C11" s="3">
        <v>5.0000000000000001E-3</v>
      </c>
      <c r="D11" s="2">
        <v>2.89</v>
      </c>
      <c r="E11" s="6">
        <f>(B11*D11)*C11</f>
        <v>206.93188970000003</v>
      </c>
      <c r="F11" s="6">
        <f>(B11*D11)-E11</f>
        <v>41179.446050300008</v>
      </c>
    </row>
    <row r="13" spans="1:16" x14ac:dyDescent="0.15">
      <c r="B13" t="s">
        <v>16</v>
      </c>
    </row>
    <row r="14" spans="1:16" x14ac:dyDescent="0.15">
      <c r="B14" s="8" t="s">
        <v>17</v>
      </c>
      <c r="C14" s="8" t="s">
        <v>18</v>
      </c>
      <c r="D14" s="8" t="s">
        <v>19</v>
      </c>
      <c r="E14" s="8" t="s">
        <v>20</v>
      </c>
      <c r="F14" s="8" t="s">
        <v>21</v>
      </c>
      <c r="G14" s="8" t="s">
        <v>26</v>
      </c>
      <c r="H14" s="8" t="s">
        <v>22</v>
      </c>
      <c r="I14" s="8" t="s">
        <v>23</v>
      </c>
      <c r="J14" s="8" t="s">
        <v>24</v>
      </c>
      <c r="K14" s="8" t="s">
        <v>25</v>
      </c>
    </row>
    <row r="15" spans="1:16" x14ac:dyDescent="0.15">
      <c r="A15" s="20" t="s">
        <v>37</v>
      </c>
      <c r="B15" s="2">
        <v>30000</v>
      </c>
      <c r="C15" s="9">
        <v>43755</v>
      </c>
      <c r="D15" s="17">
        <v>0.99470000000000003</v>
      </c>
      <c r="E15" s="9">
        <f t="shared" ref="E15:E28" ca="1" si="0">TODAY()</f>
        <v>43911</v>
      </c>
      <c r="F15" s="17">
        <v>0.98899999999999999</v>
      </c>
      <c r="G15" s="16">
        <f>B15*(1-E16)/D15</f>
        <v>30129.687342917463</v>
      </c>
      <c r="H15" s="21">
        <f ca="1">((B15*(1-E16)/D15)*F15)*(1-IF(E15-C15&lt;7,0.015,0.005))-B15</f>
        <v>-350.73052176535566</v>
      </c>
      <c r="I15" s="11">
        <f ca="1">H15/(E15-C15)*365/B15</f>
        <v>-2.7353983000930521E-2</v>
      </c>
      <c r="J15" s="10">
        <f ca="1">H15/(E15-C15)</f>
        <v>-2.2482725754189468</v>
      </c>
      <c r="K15" s="10">
        <f ca="1">E15-C15</f>
        <v>156</v>
      </c>
    </row>
    <row r="16" spans="1:16" x14ac:dyDescent="0.15">
      <c r="A16" s="20"/>
      <c r="B16" s="34">
        <v>300</v>
      </c>
      <c r="C16" s="34">
        <f ca="1">(B16+B15)/(1-IF(E15-C15&lt;7,0.015,0.005))/(B15*0.9985/D15)</f>
        <v>1.0112122958306806</v>
      </c>
      <c r="D16" s="35">
        <f>(F15-D15)/D15</f>
        <v>-5.7303709661204764E-3</v>
      </c>
      <c r="E16" s="36">
        <v>1E-3</v>
      </c>
      <c r="F16" s="34"/>
      <c r="G16" s="34"/>
      <c r="H16" s="34"/>
      <c r="I16" s="34"/>
      <c r="J16" s="34"/>
      <c r="K16" s="34"/>
    </row>
    <row r="17" spans="1:11" x14ac:dyDescent="0.15">
      <c r="A17" s="20"/>
      <c r="B17" s="28"/>
      <c r="C17" s="29"/>
      <c r="D17" s="30"/>
      <c r="E17" s="29"/>
      <c r="F17" s="30"/>
      <c r="G17" s="31"/>
      <c r="H17" s="32"/>
      <c r="I17" s="33"/>
      <c r="J17" s="28"/>
      <c r="K17" s="28"/>
    </row>
    <row r="18" spans="1:11" x14ac:dyDescent="0.15">
      <c r="B18" s="22">
        <v>10000</v>
      </c>
      <c r="C18" s="23">
        <v>43564</v>
      </c>
      <c r="D18" s="24">
        <v>2.6230000000000002</v>
      </c>
      <c r="E18" s="23">
        <f t="shared" ca="1" si="0"/>
        <v>43911</v>
      </c>
      <c r="F18" s="24">
        <v>2.9619</v>
      </c>
      <c r="G18" s="25">
        <f t="shared" ref="G18:G20" si="1">B18*0.9985/D18</f>
        <v>3806.7098741898585</v>
      </c>
      <c r="H18" s="26">
        <f ca="1">((B18*0.9985/D18)*F18)*(1-IF(E18-C18&lt;7,0.015,0.005))-B18</f>
        <v>1218.7185064811256</v>
      </c>
      <c r="I18" s="27">
        <f ca="1">H18/(E18-C18)*365/B18</f>
        <v>0.12819373339066595</v>
      </c>
      <c r="J18" s="22">
        <f ca="1">H18/(E18-C18)</f>
        <v>3.5121570791963275</v>
      </c>
      <c r="K18" s="22">
        <f ca="1">E18-C18</f>
        <v>347</v>
      </c>
    </row>
    <row r="19" spans="1:11" x14ac:dyDescent="0.15">
      <c r="B19" s="22">
        <v>10000</v>
      </c>
      <c r="C19" s="23">
        <v>43571</v>
      </c>
      <c r="D19" s="24">
        <v>2.6139999999999999</v>
      </c>
      <c r="E19" s="23">
        <f t="shared" ca="1" si="0"/>
        <v>43911</v>
      </c>
      <c r="F19" s="24">
        <f>F18</f>
        <v>2.9619</v>
      </c>
      <c r="G19" s="25">
        <f t="shared" si="1"/>
        <v>3819.8163733741394</v>
      </c>
      <c r="H19" s="26">
        <f t="shared" ref="H19:H26" ca="1" si="2">((B19*0.9985/D19)*F19)*(1-IF(E19-C19&lt;7,0.015,0.005))-B19</f>
        <v>1257.3445457153775</v>
      </c>
      <c r="I19" s="27">
        <f t="shared" ref="I19:I26" ca="1" si="3">H19/(E19-C19)*365/B19</f>
        <v>0.13497963505473906</v>
      </c>
      <c r="J19" s="22">
        <f t="shared" ref="J19:J26" ca="1" si="4">H19/(E19-C19)</f>
        <v>3.6980721932805221</v>
      </c>
      <c r="K19" s="22">
        <f t="shared" ref="K19:K26" ca="1" si="5">E19-C19</f>
        <v>340</v>
      </c>
    </row>
    <row r="20" spans="1:11" x14ac:dyDescent="0.15">
      <c r="B20" s="22">
        <v>10000</v>
      </c>
      <c r="C20" s="23">
        <v>43578</v>
      </c>
      <c r="D20" s="24">
        <v>2.6949999999999998</v>
      </c>
      <c r="E20" s="23">
        <f t="shared" ca="1" si="0"/>
        <v>43911</v>
      </c>
      <c r="F20" s="24">
        <f t="shared" ref="F20:F28" si="6">F19</f>
        <v>2.9619</v>
      </c>
      <c r="G20" s="25">
        <f t="shared" si="1"/>
        <v>3705.0092764378483</v>
      </c>
      <c r="H20" s="26">
        <f t="shared" ca="1" si="2"/>
        <v>918.99764100185712</v>
      </c>
      <c r="I20" s="27">
        <f t="shared" ca="1" si="3"/>
        <v>0.10073097266236572</v>
      </c>
      <c r="J20" s="22">
        <f t="shared" ca="1" si="4"/>
        <v>2.7597526756812525</v>
      </c>
      <c r="K20" s="22">
        <f t="shared" ca="1" si="5"/>
        <v>333</v>
      </c>
    </row>
    <row r="21" spans="1:11" x14ac:dyDescent="0.15">
      <c r="B21" s="22">
        <v>5000</v>
      </c>
      <c r="C21" s="23">
        <v>43580</v>
      </c>
      <c r="D21" s="24">
        <v>2.7010000000000001</v>
      </c>
      <c r="E21" s="23">
        <f t="shared" ca="1" si="0"/>
        <v>43911</v>
      </c>
      <c r="F21" s="24">
        <f t="shared" si="6"/>
        <v>2.9619</v>
      </c>
      <c r="G21" s="25">
        <f>B21*0.9985/D21</f>
        <v>1848.3894853757868</v>
      </c>
      <c r="H21" s="26">
        <f t="shared" ca="1" si="2"/>
        <v>447.3710926508702</v>
      </c>
      <c r="I21" s="27">
        <f t="shared" ca="1" si="3"/>
        <v>9.8664923756838441E-2</v>
      </c>
      <c r="J21" s="22">
        <f t="shared" ca="1" si="4"/>
        <v>1.3515742980388827</v>
      </c>
      <c r="K21" s="22">
        <f t="shared" ca="1" si="5"/>
        <v>331</v>
      </c>
    </row>
    <row r="22" spans="1:11" x14ac:dyDescent="0.15">
      <c r="B22" s="22">
        <v>15000</v>
      </c>
      <c r="C22" s="23">
        <v>43581</v>
      </c>
      <c r="D22" s="24">
        <v>2.6469999999999998</v>
      </c>
      <c r="E22" s="23">
        <f t="shared" ca="1" si="0"/>
        <v>43911</v>
      </c>
      <c r="F22" s="24">
        <f t="shared" si="6"/>
        <v>2.9619</v>
      </c>
      <c r="G22" s="25">
        <f t="shared" ref="G22:G28" si="7">B22*0.9985/D22</f>
        <v>5658.2924064979225</v>
      </c>
      <c r="H22" s="26">
        <f t="shared" ca="1" si="2"/>
        <v>1675.4997974121652</v>
      </c>
      <c r="I22" s="27">
        <f t="shared" ca="1" si="3"/>
        <v>0.1235469547586748</v>
      </c>
      <c r="J22" s="22">
        <f t="shared" ca="1" si="4"/>
        <v>5.0772721133701975</v>
      </c>
      <c r="K22" s="22">
        <f t="shared" ca="1" si="5"/>
        <v>330</v>
      </c>
    </row>
    <row r="23" spans="1:11" x14ac:dyDescent="0.15">
      <c r="B23" s="22">
        <v>10000</v>
      </c>
      <c r="C23" s="23">
        <v>43663</v>
      </c>
      <c r="D23" s="24">
        <v>2.8119999999999998</v>
      </c>
      <c r="E23" s="23">
        <f t="shared" ca="1" si="0"/>
        <v>43911</v>
      </c>
      <c r="F23" s="24">
        <f t="shared" si="6"/>
        <v>2.9619</v>
      </c>
      <c r="G23" s="25">
        <f t="shared" si="7"/>
        <v>3550.8534850640117</v>
      </c>
      <c r="H23" s="26">
        <f t="shared" ca="1" si="2"/>
        <v>464.68657272404198</v>
      </c>
      <c r="I23" s="27">
        <f t="shared" ca="1" si="3"/>
        <v>6.839137058236909E-2</v>
      </c>
      <c r="J23" s="22">
        <f t="shared" ca="1" si="4"/>
        <v>1.873736180338879</v>
      </c>
      <c r="K23" s="22">
        <f t="shared" ca="1" si="5"/>
        <v>248</v>
      </c>
    </row>
    <row r="24" spans="1:11" x14ac:dyDescent="0.15">
      <c r="B24" s="22">
        <v>10000</v>
      </c>
      <c r="C24" s="23">
        <v>43670</v>
      </c>
      <c r="D24" s="24">
        <v>2.762</v>
      </c>
      <c r="E24" s="23">
        <f t="shared" ca="1" si="0"/>
        <v>43911</v>
      </c>
      <c r="F24" s="24">
        <f t="shared" si="6"/>
        <v>2.9619</v>
      </c>
      <c r="G24" s="25">
        <f t="shared" si="7"/>
        <v>3615.1339608979001</v>
      </c>
      <c r="H24" s="26">
        <f t="shared" ca="1" si="2"/>
        <v>654.12695238957167</v>
      </c>
      <c r="I24" s="27">
        <f t="shared" ca="1" si="3"/>
        <v>9.9069019760246332E-2</v>
      </c>
      <c r="J24" s="22">
        <f t="shared" ca="1" si="4"/>
        <v>2.7142197194588036</v>
      </c>
      <c r="K24" s="22">
        <f t="shared" ca="1" si="5"/>
        <v>241</v>
      </c>
    </row>
    <row r="25" spans="1:11" x14ac:dyDescent="0.15">
      <c r="B25" s="22">
        <v>10000</v>
      </c>
      <c r="C25" s="23">
        <v>43678</v>
      </c>
      <c r="D25" s="24">
        <v>2.7749999999999999</v>
      </c>
      <c r="E25" s="23">
        <f t="shared" ca="1" si="0"/>
        <v>43911</v>
      </c>
      <c r="F25" s="24">
        <f t="shared" si="6"/>
        <v>2.9619</v>
      </c>
      <c r="G25" s="25">
        <f t="shared" si="7"/>
        <v>3598.1981981981985</v>
      </c>
      <c r="H25" s="26">
        <f t="shared" ca="1" si="2"/>
        <v>604.21572702702724</v>
      </c>
      <c r="I25" s="27">
        <f t="shared" ca="1" si="3"/>
        <v>9.4651819899083667E-2</v>
      </c>
      <c r="J25" s="22">
        <f t="shared" ca="1" si="4"/>
        <v>2.5932005451803746</v>
      </c>
      <c r="K25" s="22">
        <f t="shared" ca="1" si="5"/>
        <v>233</v>
      </c>
    </row>
    <row r="26" spans="1:11" x14ac:dyDescent="0.15">
      <c r="B26" s="22">
        <v>10000</v>
      </c>
      <c r="C26" s="23">
        <v>43679</v>
      </c>
      <c r="D26" s="24">
        <v>2.7410000000000001</v>
      </c>
      <c r="E26" s="23">
        <f t="shared" ca="1" si="0"/>
        <v>43911</v>
      </c>
      <c r="F26" s="24">
        <f t="shared" si="6"/>
        <v>2.9619</v>
      </c>
      <c r="G26" s="25">
        <f t="shared" si="7"/>
        <v>3642.8310835461507</v>
      </c>
      <c r="H26" s="26">
        <f t="shared" ca="1" si="2"/>
        <v>735.75287942356772</v>
      </c>
      <c r="I26" s="27">
        <f t="shared" ca="1" si="3"/>
        <v>0.11575422456448373</v>
      </c>
      <c r="J26" s="22">
        <f t="shared" ca="1" si="4"/>
        <v>3.1713486182050334</v>
      </c>
      <c r="K26" s="22">
        <f t="shared" ca="1" si="5"/>
        <v>232</v>
      </c>
    </row>
    <row r="27" spans="1:11" x14ac:dyDescent="0.15">
      <c r="B27" s="2">
        <v>15000</v>
      </c>
      <c r="C27" s="9">
        <v>43781</v>
      </c>
      <c r="D27" s="17">
        <v>2.9489999999999998</v>
      </c>
      <c r="E27" s="9">
        <f t="shared" ca="1" si="0"/>
        <v>43911</v>
      </c>
      <c r="F27" s="17">
        <f t="shared" si="6"/>
        <v>2.9619</v>
      </c>
      <c r="G27" s="16">
        <f t="shared" si="7"/>
        <v>5078.8402848423193</v>
      </c>
      <c r="H27" s="21">
        <f t="shared" ref="H27" ca="1" si="8">((B27*0.9985/D27)*F27)*(1-IF(E27-C27&lt;7,0.015,0.005))-B27</f>
        <v>-32.19804552390633</v>
      </c>
      <c r="I27" s="11">
        <f t="shared" ref="I27" ca="1" si="9">H27/(E27-C27)*365/B27</f>
        <v>-6.0268136493465694E-3</v>
      </c>
      <c r="J27" s="10">
        <f t="shared" ref="J27" ca="1" si="10">H27/(E27-C27)</f>
        <v>-0.24767727326081793</v>
      </c>
      <c r="K27" s="10">
        <f t="shared" ref="K27" ca="1" si="11">E27-C27</f>
        <v>130</v>
      </c>
    </row>
    <row r="28" spans="1:11" x14ac:dyDescent="0.15">
      <c r="B28" s="2">
        <v>7000</v>
      </c>
      <c r="C28" s="9">
        <v>43796</v>
      </c>
      <c r="D28" s="17">
        <v>2.9420000000000002</v>
      </c>
      <c r="E28" s="9">
        <f t="shared" ca="1" si="0"/>
        <v>43911</v>
      </c>
      <c r="F28" s="17">
        <f t="shared" si="6"/>
        <v>2.9619</v>
      </c>
      <c r="G28" s="16">
        <f t="shared" si="7"/>
        <v>2375.7647858599589</v>
      </c>
      <c r="H28" s="21">
        <f t="shared" ref="H28" ca="1" si="12">((B28*0.9985/D28)*F28)*(1-IF(E28-C28&lt;7,0.015,0.005))-B28</f>
        <v>1.5938306424186521</v>
      </c>
      <c r="I28" s="11">
        <f t="shared" ref="I28" ca="1" si="13">H28/(E28-C28)*365/B28</f>
        <v>7.2266855215255663E-4</v>
      </c>
      <c r="J28" s="10">
        <f t="shared" ref="J28" ca="1" si="14">H28/(E28-C28)</f>
        <v>1.3859396890596976E-2</v>
      </c>
      <c r="K28" s="10">
        <f t="shared" ref="K28" ca="1" si="15">E28-C28</f>
        <v>115</v>
      </c>
    </row>
    <row r="29" spans="1:11" x14ac:dyDescent="0.15">
      <c r="B29" s="1"/>
      <c r="D29" s="12"/>
    </row>
    <row r="30" spans="1:11" x14ac:dyDescent="0.15">
      <c r="B30" s="1" t="s">
        <v>27</v>
      </c>
    </row>
    <row r="31" spans="1:11" x14ac:dyDescent="0.15">
      <c r="B31" s="1" t="s">
        <v>34</v>
      </c>
      <c r="C31" t="s">
        <v>28</v>
      </c>
      <c r="D31" t="s">
        <v>29</v>
      </c>
      <c r="E31" t="s">
        <v>30</v>
      </c>
      <c r="F31" t="s">
        <v>31</v>
      </c>
      <c r="G31" t="s">
        <v>32</v>
      </c>
      <c r="H31" t="s">
        <v>33</v>
      </c>
      <c r="I31" t="s">
        <v>29</v>
      </c>
      <c r="J31" t="s">
        <v>36</v>
      </c>
      <c r="K31" t="s">
        <v>35</v>
      </c>
    </row>
    <row r="32" spans="1:11" x14ac:dyDescent="0.15">
      <c r="A32" t="s">
        <v>167</v>
      </c>
      <c r="B32" s="2">
        <v>1000</v>
      </c>
      <c r="C32" s="14">
        <v>42942</v>
      </c>
      <c r="D32" s="15">
        <v>1.9159999999999999</v>
      </c>
      <c r="E32" s="16">
        <f t="shared" ref="E32:E46" si="16">B32/(1+0.0015)/D32</f>
        <v>521.13895961902654</v>
      </c>
      <c r="F32" s="16">
        <f t="shared" ref="F32:F46" si="17">B32-B32/(1+0.0015)</f>
        <v>1.4977533699451442</v>
      </c>
      <c r="G32" s="18">
        <v>3551</v>
      </c>
      <c r="H32" s="14">
        <v>43699</v>
      </c>
      <c r="I32" s="15">
        <v>2.8860000000000001</v>
      </c>
      <c r="J32" s="19">
        <v>21.86</v>
      </c>
      <c r="K32" s="10">
        <f t="shared" ref="K32:K37" si="18">G32*I32-J32</f>
        <v>10226.325999999999</v>
      </c>
    </row>
    <row r="33" spans="1:13" x14ac:dyDescent="0.15">
      <c r="B33" s="2">
        <v>10000</v>
      </c>
      <c r="C33" s="9">
        <v>43069</v>
      </c>
      <c r="D33" s="17">
        <v>2.1619999999999999</v>
      </c>
      <c r="E33" s="16">
        <f t="shared" si="16"/>
        <v>4618.4192721094123</v>
      </c>
      <c r="F33" s="16">
        <f t="shared" si="17"/>
        <v>14.977533699451669</v>
      </c>
      <c r="G33" s="18">
        <v>11104.91</v>
      </c>
      <c r="H33" s="14">
        <v>43704</v>
      </c>
      <c r="I33" s="15">
        <v>2.915</v>
      </c>
      <c r="J33" s="19">
        <v>116.12</v>
      </c>
      <c r="K33" s="10">
        <f t="shared" si="18"/>
        <v>32254.692650000001</v>
      </c>
    </row>
    <row r="34" spans="1:13" x14ac:dyDescent="0.15">
      <c r="B34" s="2">
        <v>10000</v>
      </c>
      <c r="C34" s="9">
        <v>43077</v>
      </c>
      <c r="D34" s="17">
        <v>2.13</v>
      </c>
      <c r="E34" s="16">
        <f t="shared" si="16"/>
        <v>4687.8039747889898</v>
      </c>
      <c r="F34" s="16">
        <f t="shared" si="17"/>
        <v>14.977533699451669</v>
      </c>
      <c r="G34" s="18">
        <v>7779.12</v>
      </c>
      <c r="H34" s="14">
        <v>43707</v>
      </c>
      <c r="I34" s="15">
        <v>2.9849999999999999</v>
      </c>
      <c r="J34" s="19">
        <v>116.1</v>
      </c>
      <c r="K34" s="10">
        <f t="shared" si="18"/>
        <v>23104.573199999999</v>
      </c>
    </row>
    <row r="35" spans="1:13" x14ac:dyDescent="0.15">
      <c r="A35" t="s">
        <v>168</v>
      </c>
      <c r="B35" s="2">
        <v>10000</v>
      </c>
      <c r="C35" s="9">
        <v>43564</v>
      </c>
      <c r="D35" s="17">
        <v>2.6230000000000002</v>
      </c>
      <c r="E35" s="16">
        <f t="shared" si="16"/>
        <v>3806.7184393063467</v>
      </c>
      <c r="F35" s="16">
        <f t="shared" si="17"/>
        <v>14.977533699451669</v>
      </c>
      <c r="G35" s="37">
        <v>11331.56</v>
      </c>
      <c r="H35" s="9">
        <v>43789</v>
      </c>
      <c r="I35" s="17">
        <v>3.012</v>
      </c>
      <c r="J35" s="2">
        <v>170.65</v>
      </c>
      <c r="K35" s="10">
        <f t="shared" si="18"/>
        <v>33960.008719999998</v>
      </c>
      <c r="M35" s="13"/>
    </row>
    <row r="36" spans="1:13" x14ac:dyDescent="0.15">
      <c r="A36" t="s">
        <v>168</v>
      </c>
      <c r="B36" s="2">
        <v>10000</v>
      </c>
      <c r="C36" s="9">
        <v>43571</v>
      </c>
      <c r="D36" s="17">
        <v>2.6139999999999999</v>
      </c>
      <c r="E36" s="16">
        <f t="shared" si="16"/>
        <v>3819.8249679803171</v>
      </c>
      <c r="F36" s="16">
        <f t="shared" si="17"/>
        <v>14.977533699451669</v>
      </c>
      <c r="G36" s="37">
        <v>51368.09</v>
      </c>
      <c r="H36" s="9">
        <v>43843</v>
      </c>
      <c r="I36" s="17">
        <v>1.0486</v>
      </c>
      <c r="J36" s="2">
        <v>269.33</v>
      </c>
      <c r="K36" s="10">
        <f t="shared" si="18"/>
        <v>53595.249173999997</v>
      </c>
    </row>
    <row r="37" spans="1:13" x14ac:dyDescent="0.15">
      <c r="A37" t="s">
        <v>168</v>
      </c>
      <c r="B37" s="2">
        <v>10000</v>
      </c>
      <c r="C37" s="9">
        <v>43578</v>
      </c>
      <c r="D37" s="17">
        <v>2.6949999999999998</v>
      </c>
      <c r="E37" s="16">
        <f t="shared" si="16"/>
        <v>3705.0176127274763</v>
      </c>
      <c r="F37" s="16">
        <f t="shared" si="17"/>
        <v>14.977533699451669</v>
      </c>
      <c r="G37" s="37">
        <v>26956.43</v>
      </c>
      <c r="H37" s="9">
        <v>43864</v>
      </c>
      <c r="I37" s="17">
        <v>2.7309999999999999</v>
      </c>
      <c r="J37" s="2">
        <v>368.09</v>
      </c>
      <c r="K37" s="10">
        <f t="shared" si="18"/>
        <v>73249.920330000008</v>
      </c>
    </row>
    <row r="38" spans="1:13" x14ac:dyDescent="0.15">
      <c r="A38" t="s">
        <v>169</v>
      </c>
      <c r="B38" s="2">
        <v>5000</v>
      </c>
      <c r="C38" s="9">
        <v>43580</v>
      </c>
      <c r="D38" s="17">
        <v>2.7010000000000001</v>
      </c>
      <c r="E38" s="16">
        <f t="shared" si="16"/>
        <v>1848.3936442614861</v>
      </c>
      <c r="F38" s="16">
        <f t="shared" si="17"/>
        <v>7.4887668497258346</v>
      </c>
    </row>
    <row r="39" spans="1:13" x14ac:dyDescent="0.15">
      <c r="A39" t="s">
        <v>169</v>
      </c>
      <c r="B39" s="2">
        <v>15000</v>
      </c>
      <c r="C39" s="9">
        <v>43581</v>
      </c>
      <c r="D39" s="17">
        <v>2.6469999999999998</v>
      </c>
      <c r="E39" s="16">
        <f t="shared" si="16"/>
        <v>5658.3051376844824</v>
      </c>
      <c r="F39" s="16">
        <f t="shared" si="17"/>
        <v>22.466300549176594</v>
      </c>
    </row>
    <row r="40" spans="1:13" x14ac:dyDescent="0.15">
      <c r="A40" t="s">
        <v>170</v>
      </c>
      <c r="B40" s="2">
        <v>10000</v>
      </c>
      <c r="C40" s="9">
        <v>43663</v>
      </c>
      <c r="D40" s="17">
        <v>2.8119999999999998</v>
      </c>
      <c r="E40" s="16">
        <f t="shared" si="16"/>
        <v>3550.8614745023287</v>
      </c>
      <c r="F40" s="16">
        <f t="shared" si="17"/>
        <v>14.977533699451669</v>
      </c>
    </row>
    <row r="41" spans="1:13" x14ac:dyDescent="0.15">
      <c r="A41" t="s">
        <v>167</v>
      </c>
      <c r="B41" s="2">
        <v>10000</v>
      </c>
      <c r="C41" s="9">
        <v>43670</v>
      </c>
      <c r="D41" s="17">
        <v>2.762</v>
      </c>
      <c r="E41" s="16">
        <f t="shared" si="16"/>
        <v>3615.1420949676135</v>
      </c>
      <c r="F41" s="16">
        <f t="shared" si="17"/>
        <v>14.977533699451669</v>
      </c>
      <c r="G41" s="13"/>
    </row>
    <row r="42" spans="1:13" x14ac:dyDescent="0.15">
      <c r="A42" t="s">
        <v>169</v>
      </c>
      <c r="B42" s="2">
        <v>10000</v>
      </c>
      <c r="C42" s="9">
        <v>43678</v>
      </c>
      <c r="D42" s="17">
        <v>2.7749999999999999</v>
      </c>
      <c r="E42" s="16">
        <f t="shared" si="16"/>
        <v>3598.2062941623599</v>
      </c>
      <c r="F42" s="16">
        <f t="shared" si="17"/>
        <v>14.977533699451669</v>
      </c>
    </row>
    <row r="43" spans="1:13" x14ac:dyDescent="0.15">
      <c r="A43" t="s">
        <v>167</v>
      </c>
      <c r="B43" s="2">
        <v>10000</v>
      </c>
      <c r="C43" s="9">
        <v>43679</v>
      </c>
      <c r="D43" s="17">
        <v>2.7410000000000001</v>
      </c>
      <c r="E43" s="16">
        <f t="shared" si="16"/>
        <v>3642.8392799345306</v>
      </c>
      <c r="F43" s="16">
        <f t="shared" si="17"/>
        <v>14.977533699451669</v>
      </c>
    </row>
    <row r="44" spans="1:13" x14ac:dyDescent="0.15">
      <c r="A44" t="s">
        <v>171</v>
      </c>
      <c r="B44" s="2">
        <v>30000</v>
      </c>
      <c r="C44" s="9">
        <v>43755</v>
      </c>
      <c r="D44" s="17">
        <v>0.99470000000000003</v>
      </c>
      <c r="E44" s="16">
        <f>B44/(1+0.001)/D44</f>
        <v>30129.717472634937</v>
      </c>
      <c r="F44" s="16">
        <f>B44-B44/(1+0.001)</f>
        <v>29.970029970027099</v>
      </c>
    </row>
    <row r="45" spans="1:13" x14ac:dyDescent="0.15">
      <c r="B45" s="2">
        <v>15000</v>
      </c>
      <c r="C45" s="9">
        <v>43781</v>
      </c>
      <c r="D45" s="17">
        <v>2.9489999999999998</v>
      </c>
      <c r="E45" s="16">
        <f t="shared" si="16"/>
        <v>5078.8517122586718</v>
      </c>
      <c r="F45" s="16">
        <f t="shared" si="17"/>
        <v>22.466300549176594</v>
      </c>
    </row>
    <row r="46" spans="1:13" x14ac:dyDescent="0.15">
      <c r="B46" s="2">
        <v>7000</v>
      </c>
      <c r="C46" s="9">
        <v>43796</v>
      </c>
      <c r="D46" s="17">
        <v>2.9428999999999998</v>
      </c>
      <c r="E46" s="16">
        <f t="shared" si="16"/>
        <v>2375.043571446663</v>
      </c>
      <c r="F46" s="16">
        <f t="shared" si="17"/>
        <v>10.48427358961635</v>
      </c>
    </row>
    <row r="47" spans="1:13" x14ac:dyDescent="0.15">
      <c r="A47" t="s">
        <v>171</v>
      </c>
      <c r="B47" s="2">
        <v>20000</v>
      </c>
      <c r="C47" s="9">
        <v>43802</v>
      </c>
      <c r="D47" s="17">
        <v>0.96540000000000004</v>
      </c>
      <c r="E47" s="16">
        <f>B47/(1+0.001)/D47</f>
        <v>20696.10522065463</v>
      </c>
      <c r="F47" s="16">
        <f>B47-B47/(1+0.001)</f>
        <v>19.980019980019279</v>
      </c>
    </row>
    <row r="48" spans="1:13" x14ac:dyDescent="0.15">
      <c r="A48" t="s">
        <v>171</v>
      </c>
      <c r="B48" s="2">
        <v>0</v>
      </c>
      <c r="C48" s="9">
        <v>43816</v>
      </c>
      <c r="D48" s="17">
        <v>0</v>
      </c>
      <c r="E48" s="16">
        <v>542.26</v>
      </c>
      <c r="F48" s="16">
        <f>B48-B48/(1+0.001)</f>
        <v>0</v>
      </c>
    </row>
    <row r="50" spans="2:7" x14ac:dyDescent="0.15">
      <c r="B50" t="s">
        <v>185</v>
      </c>
      <c r="C50" s="126">
        <v>10000</v>
      </c>
      <c r="D50" s="125">
        <v>43564</v>
      </c>
      <c r="E50" s="125">
        <f ca="1">TODAY()</f>
        <v>43911</v>
      </c>
      <c r="F50" s="127">
        <v>1.2</v>
      </c>
      <c r="G50" s="127">
        <v>1.2</v>
      </c>
    </row>
    <row r="81" spans="2:19" x14ac:dyDescent="0.15">
      <c r="B81" s="144" t="s">
        <v>208</v>
      </c>
      <c r="C81" s="144" t="s">
        <v>224</v>
      </c>
      <c r="D81" s="144" t="s">
        <v>223</v>
      </c>
      <c r="E81" s="145" t="s">
        <v>209</v>
      </c>
      <c r="F81" s="144" t="s">
        <v>211</v>
      </c>
      <c r="G81" s="144" t="s">
        <v>210</v>
      </c>
      <c r="H81" s="144" t="s">
        <v>213</v>
      </c>
      <c r="I81" s="144" t="s">
        <v>227</v>
      </c>
      <c r="J81" s="144" t="s">
        <v>212</v>
      </c>
      <c r="K81" s="144" t="s">
        <v>214</v>
      </c>
      <c r="L81" s="144" t="s">
        <v>215</v>
      </c>
      <c r="M81" s="144" t="s">
        <v>216</v>
      </c>
      <c r="N81" s="144" t="s">
        <v>217</v>
      </c>
      <c r="O81" s="144" t="s">
        <v>218</v>
      </c>
      <c r="P81" s="144" t="s">
        <v>219</v>
      </c>
      <c r="Q81" s="144" t="s">
        <v>220</v>
      </c>
      <c r="R81" s="144" t="s">
        <v>221</v>
      </c>
      <c r="S81" s="144" t="s">
        <v>222</v>
      </c>
    </row>
    <row r="82" spans="2:19" x14ac:dyDescent="0.15">
      <c r="B82" s="140" t="s">
        <v>184</v>
      </c>
      <c r="C82" s="146" t="s">
        <v>225</v>
      </c>
      <c r="D82" s="141">
        <v>10000</v>
      </c>
      <c r="E82" s="142">
        <v>43888</v>
      </c>
      <c r="F82" s="143">
        <v>1.6439999999999999</v>
      </c>
      <c r="G82" s="142">
        <f ca="1">TODAY()</f>
        <v>43911</v>
      </c>
      <c r="H82" s="143">
        <v>1.65</v>
      </c>
      <c r="I82" s="10">
        <v>750</v>
      </c>
      <c r="J82" s="11">
        <v>1.5E-3</v>
      </c>
      <c r="K82" s="11" t="str">
        <f ca="1">VLOOKUP(C82,Sheet2!$B$26:'Sheet2'!$J$150,MIN(IF(OFFSET(Sheet2!$K$25:'Sheet2'!$R$25,MATCH(C82,Sheet2!$B$26:$B$150,0),0)&gt;=I82,COLUMN(OFFSET(Sheet2!$K$25:'Sheet2'!$R$25,MATCH(C82,Sheet2!$B$26:$B$150,0),0)),999))-COLUMN(Sheet2!$J$25)+1,0)</f>
        <v>0.15</v>
      </c>
      <c r="L82" s="139">
        <f>D82/(1+J82)</f>
        <v>9985.0224663005483</v>
      </c>
      <c r="M82" s="16">
        <f>D82-L82</f>
        <v>14.977533699451669</v>
      </c>
      <c r="N82" s="16">
        <f>L82/F82</f>
        <v>6073.6146388689467</v>
      </c>
      <c r="O82" s="16">
        <f>N82</f>
        <v>6073.6146388689467</v>
      </c>
      <c r="P82" s="16">
        <f>O82*H82</f>
        <v>10021.464154133762</v>
      </c>
      <c r="Q82" s="16">
        <f ca="1">P82*K82</f>
        <v>1503.2196231200644</v>
      </c>
      <c r="R82" s="16">
        <f ca="1">P82-Q82</f>
        <v>8518.2445310136973</v>
      </c>
      <c r="S82" s="16">
        <f ca="1">R82-D82</f>
        <v>-1481.7554689863027</v>
      </c>
    </row>
    <row r="85" spans="2:19" x14ac:dyDescent="0.15">
      <c r="C85" t="s">
        <v>226</v>
      </c>
      <c r="F85" s="125"/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Sheet2!$C$3:$C$13</xm:f>
          </x14:formula1>
          <xm:sqref>B82 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3"/>
  <sheetViews>
    <sheetView tabSelected="1" topLeftCell="A10" workbookViewId="0">
      <selection activeCell="L43" sqref="L43"/>
    </sheetView>
  </sheetViews>
  <sheetFormatPr defaultRowHeight="13.5" x14ac:dyDescent="0.15"/>
  <cols>
    <col min="2" max="2" width="9" style="38"/>
    <col min="3" max="3" width="24.125" customWidth="1"/>
    <col min="4" max="4" width="17.625" customWidth="1"/>
    <col min="5" max="5" width="12.125" customWidth="1"/>
    <col min="6" max="6" width="14.625" customWidth="1"/>
    <col min="7" max="7" width="12.75" customWidth="1"/>
    <col min="8" max="8" width="23.25" customWidth="1"/>
    <col min="9" max="9" width="8" customWidth="1"/>
    <col min="10" max="10" width="12.625" customWidth="1"/>
    <col min="11" max="11" width="9.5" bestFit="1" customWidth="1"/>
    <col min="13" max="14" width="9.5" bestFit="1" customWidth="1"/>
    <col min="16" max="16" width="9.5" bestFit="1" customWidth="1"/>
    <col min="17" max="17" width="10.5" bestFit="1" customWidth="1"/>
    <col min="20" max="20" width="10.5" bestFit="1" customWidth="1"/>
  </cols>
  <sheetData>
    <row r="1" spans="2:10" ht="14.25" thickBot="1" x14ac:dyDescent="0.2"/>
    <row r="2" spans="2:10" ht="15" thickTop="1" thickBot="1" x14ac:dyDescent="0.2">
      <c r="B2" s="46" t="s">
        <v>40</v>
      </c>
      <c r="C2" s="47" t="s">
        <v>39</v>
      </c>
      <c r="D2" s="47" t="s">
        <v>68</v>
      </c>
      <c r="E2" s="137" t="s">
        <v>69</v>
      </c>
      <c r="F2" s="137"/>
      <c r="G2" s="137"/>
      <c r="H2" s="137"/>
      <c r="I2" s="138"/>
      <c r="J2" s="129"/>
    </row>
    <row r="3" spans="2:10" ht="14.25" thickTop="1" x14ac:dyDescent="0.15">
      <c r="B3" s="43" t="s">
        <v>205</v>
      </c>
      <c r="C3" s="44" t="s">
        <v>198</v>
      </c>
      <c r="D3" s="44" t="s">
        <v>42</v>
      </c>
      <c r="E3" s="44" t="s">
        <v>47</v>
      </c>
      <c r="F3" s="44" t="s">
        <v>44</v>
      </c>
      <c r="G3" s="44" t="s">
        <v>43</v>
      </c>
      <c r="H3" s="44" t="s">
        <v>45</v>
      </c>
      <c r="I3" s="45"/>
      <c r="J3" s="130"/>
    </row>
    <row r="4" spans="2:10" x14ac:dyDescent="0.15">
      <c r="B4" s="39" t="s">
        <v>204</v>
      </c>
      <c r="C4" s="41" t="s">
        <v>197</v>
      </c>
      <c r="D4" s="42" t="s">
        <v>46</v>
      </c>
      <c r="E4" s="42" t="s">
        <v>47</v>
      </c>
      <c r="F4" s="42" t="s">
        <v>44</v>
      </c>
      <c r="G4" s="42" t="s">
        <v>43</v>
      </c>
      <c r="H4" s="41" t="s">
        <v>45</v>
      </c>
      <c r="I4" s="40"/>
      <c r="J4" s="131"/>
    </row>
    <row r="5" spans="2:10" x14ac:dyDescent="0.15">
      <c r="B5" s="39" t="s">
        <v>203</v>
      </c>
      <c r="C5" s="41" t="s">
        <v>196</v>
      </c>
      <c r="D5" s="41" t="s">
        <v>49</v>
      </c>
      <c r="E5" s="42" t="s">
        <v>47</v>
      </c>
      <c r="F5" s="42" t="s">
        <v>61</v>
      </c>
      <c r="G5" s="42" t="s">
        <v>62</v>
      </c>
      <c r="H5" s="42" t="s">
        <v>48</v>
      </c>
      <c r="I5" s="41" t="s">
        <v>45</v>
      </c>
      <c r="J5" s="132"/>
    </row>
    <row r="6" spans="2:10" x14ac:dyDescent="0.15">
      <c r="B6" s="39" t="s">
        <v>202</v>
      </c>
      <c r="C6" s="41" t="s">
        <v>228</v>
      </c>
      <c r="D6" s="41" t="s">
        <v>42</v>
      </c>
      <c r="E6" s="41" t="s">
        <v>229</v>
      </c>
      <c r="F6" s="41" t="s">
        <v>230</v>
      </c>
      <c r="G6" s="41" t="s">
        <v>50</v>
      </c>
      <c r="H6" s="41" t="s">
        <v>51</v>
      </c>
      <c r="I6" s="40"/>
      <c r="J6" s="131"/>
    </row>
    <row r="7" spans="2:10" x14ac:dyDescent="0.15">
      <c r="B7" s="39" t="s">
        <v>201</v>
      </c>
      <c r="C7" s="41" t="s">
        <v>199</v>
      </c>
      <c r="D7" s="41" t="s">
        <v>49</v>
      </c>
      <c r="E7" s="41" t="s">
        <v>47</v>
      </c>
      <c r="F7" s="41" t="s">
        <v>53</v>
      </c>
      <c r="G7" s="41" t="s">
        <v>54</v>
      </c>
      <c r="H7" s="42" t="s">
        <v>43</v>
      </c>
      <c r="I7" s="41" t="s">
        <v>45</v>
      </c>
      <c r="J7" s="132"/>
    </row>
    <row r="8" spans="2:10" x14ac:dyDescent="0.15">
      <c r="B8" s="39" t="s">
        <v>60</v>
      </c>
      <c r="C8" s="41" t="s">
        <v>55</v>
      </c>
      <c r="D8" s="41" t="s">
        <v>56</v>
      </c>
      <c r="E8" s="41" t="s">
        <v>47</v>
      </c>
      <c r="F8" s="41" t="s">
        <v>57</v>
      </c>
      <c r="G8" s="40"/>
      <c r="H8" s="40"/>
      <c r="I8" s="40"/>
      <c r="J8" s="131"/>
    </row>
    <row r="9" spans="2:10" x14ac:dyDescent="0.15">
      <c r="B9" s="39" t="s">
        <v>41</v>
      </c>
      <c r="C9" s="41" t="s">
        <v>207</v>
      </c>
      <c r="D9" s="41" t="s">
        <v>49</v>
      </c>
      <c r="E9" s="41" t="s">
        <v>47</v>
      </c>
      <c r="F9" s="42" t="s">
        <v>44</v>
      </c>
      <c r="G9" s="42" t="s">
        <v>43</v>
      </c>
      <c r="H9" s="41" t="s">
        <v>45</v>
      </c>
      <c r="I9" s="40"/>
      <c r="J9" s="131"/>
    </row>
    <row r="10" spans="2:10" x14ac:dyDescent="0.15">
      <c r="B10" s="39" t="s">
        <v>58</v>
      </c>
      <c r="C10" s="41" t="s">
        <v>186</v>
      </c>
      <c r="D10" s="41" t="s">
        <v>49</v>
      </c>
      <c r="E10" s="41" t="s">
        <v>47</v>
      </c>
      <c r="F10" s="41" t="s">
        <v>57</v>
      </c>
      <c r="G10" s="42"/>
      <c r="H10" s="41"/>
      <c r="I10" s="40"/>
      <c r="J10" s="131"/>
    </row>
    <row r="11" spans="2:10" x14ac:dyDescent="0.15">
      <c r="B11" s="39" t="s">
        <v>200</v>
      </c>
      <c r="C11" s="41" t="s">
        <v>206</v>
      </c>
      <c r="D11" s="41" t="s">
        <v>49</v>
      </c>
      <c r="E11" s="41" t="s">
        <v>47</v>
      </c>
      <c r="F11" s="41" t="s">
        <v>53</v>
      </c>
      <c r="G11" s="41" t="s">
        <v>63</v>
      </c>
      <c r="H11" s="41" t="s">
        <v>64</v>
      </c>
      <c r="I11" s="42" t="s">
        <v>65</v>
      </c>
      <c r="J11" s="130"/>
    </row>
    <row r="12" spans="2:10" x14ac:dyDescent="0.15">
      <c r="B12" s="39" t="s">
        <v>66</v>
      </c>
      <c r="C12" s="41" t="s">
        <v>194</v>
      </c>
      <c r="D12" s="41" t="s">
        <v>42</v>
      </c>
      <c r="E12" s="41" t="s">
        <v>47</v>
      </c>
      <c r="F12" s="42" t="s">
        <v>44</v>
      </c>
      <c r="G12" s="42" t="s">
        <v>43</v>
      </c>
      <c r="H12" s="41" t="s">
        <v>45</v>
      </c>
      <c r="I12" s="42"/>
      <c r="J12" s="130"/>
    </row>
    <row r="13" spans="2:10" x14ac:dyDescent="0.15">
      <c r="B13" s="39" t="s">
        <v>67</v>
      </c>
      <c r="C13" s="41" t="s">
        <v>195</v>
      </c>
      <c r="D13" s="41" t="s">
        <v>42</v>
      </c>
      <c r="E13" s="41" t="s">
        <v>47</v>
      </c>
      <c r="F13" s="41" t="s">
        <v>53</v>
      </c>
      <c r="G13" s="41" t="s">
        <v>54</v>
      </c>
      <c r="H13" s="41" t="s">
        <v>43</v>
      </c>
      <c r="I13" s="42" t="s">
        <v>45</v>
      </c>
      <c r="J13" s="130"/>
    </row>
    <row r="22" spans="2:18" x14ac:dyDescent="0.15">
      <c r="E22" s="38"/>
    </row>
    <row r="23" spans="2:18" x14ac:dyDescent="0.15">
      <c r="D23" s="126"/>
      <c r="E23" s="125"/>
      <c r="F23" s="125"/>
      <c r="G23" s="127"/>
      <c r="H23" s="128"/>
      <c r="I23" s="128"/>
      <c r="J23" s="127"/>
      <c r="K23" s="13"/>
      <c r="L23" s="126"/>
      <c r="M23" s="13"/>
      <c r="N23" s="13"/>
      <c r="O23" s="13"/>
      <c r="P23" s="13"/>
      <c r="Q23" s="13"/>
    </row>
    <row r="24" spans="2:18" x14ac:dyDescent="0.1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2:18" x14ac:dyDescent="0.1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2:18" x14ac:dyDescent="0.15">
      <c r="B26" s="134" t="str">
        <f>B3</f>
        <v>110022</v>
      </c>
      <c r="C26" s="135" t="str">
        <f>LEFT(D3,4)</f>
        <v>0.15</v>
      </c>
      <c r="D26" s="135" t="str">
        <f t="shared" ref="D26:J26" si="0">LEFT(E3,4)</f>
        <v>1.50</v>
      </c>
      <c r="E26" s="135" t="str">
        <f t="shared" si="0"/>
        <v>0.50</v>
      </c>
      <c r="F26" s="135" t="str">
        <f t="shared" si="0"/>
        <v>0.25</v>
      </c>
      <c r="G26" s="135" t="str">
        <f t="shared" si="0"/>
        <v>0.00</v>
      </c>
      <c r="H26" s="135" t="str">
        <f t="shared" si="0"/>
        <v/>
      </c>
      <c r="I26" s="135" t="str">
        <f t="shared" si="0"/>
        <v/>
      </c>
      <c r="J26" s="135" t="str">
        <f t="shared" si="0"/>
        <v/>
      </c>
      <c r="K26" s="136" t="str">
        <f>MID(E3,(FIND(",",E3, 1))+1,(FIND(")",E3,1))-(FIND(",",E3, 1))-1)</f>
        <v>6</v>
      </c>
      <c r="L26" s="136" t="str">
        <f t="shared" ref="L26:R26" si="1">MID(F3,(FIND(",",F3, 1))+1,(FIND(")",F3,1))-(FIND(",",F3, 1))-1)</f>
        <v>364</v>
      </c>
      <c r="M26" s="136" t="str">
        <f t="shared" si="1"/>
        <v>729</v>
      </c>
      <c r="N26" s="136" t="str">
        <f t="shared" si="1"/>
        <v>10000</v>
      </c>
      <c r="O26" s="136" t="e">
        <f t="shared" si="1"/>
        <v>#VALUE!</v>
      </c>
      <c r="P26" s="136" t="e">
        <f t="shared" si="1"/>
        <v>#VALUE!</v>
      </c>
      <c r="Q26" s="136" t="e">
        <f t="shared" si="1"/>
        <v>#VALUE!</v>
      </c>
      <c r="R26" s="136" t="e">
        <f t="shared" si="1"/>
        <v>#VALUE!</v>
      </c>
    </row>
    <row r="27" spans="2:18" x14ac:dyDescent="0.15">
      <c r="B27" s="134" t="str">
        <f t="shared" ref="B27:B36" si="2">B4</f>
        <v>161725</v>
      </c>
      <c r="C27" s="135" t="str">
        <f>LEFT(D4,4)</f>
        <v>0.10</v>
      </c>
      <c r="D27" s="135" t="str">
        <f t="shared" ref="D27:G27" si="3">LEFT(E4,4)</f>
        <v>1.50</v>
      </c>
      <c r="E27" s="135" t="str">
        <f t="shared" si="3"/>
        <v>0.50</v>
      </c>
      <c r="F27" s="135" t="str">
        <f t="shared" si="3"/>
        <v>0.25</v>
      </c>
      <c r="G27" s="135" t="str">
        <f t="shared" si="3"/>
        <v>0.00</v>
      </c>
      <c r="H27" s="135" t="str">
        <f>LEFT(I4,4)</f>
        <v/>
      </c>
      <c r="I27" s="135" t="str">
        <f>LEFT(J4,4)</f>
        <v/>
      </c>
      <c r="J27" s="135" t="str">
        <f t="shared" ref="J27:J30" si="4">LEFT(K4,4)</f>
        <v/>
      </c>
      <c r="K27" s="136" t="str">
        <f>MID(E4,(FIND(",",E4, 1))+1,(FIND(")",E4,1))-(FIND(",",E4, 1))-1)</f>
        <v>6</v>
      </c>
      <c r="L27" s="136" t="str">
        <f t="shared" ref="L27:R27" si="5">MID(F4,(FIND(",",F4, 1))+1,(FIND(")",F4,1))-(FIND(",",F4, 1))-1)</f>
        <v>364</v>
      </c>
      <c r="M27" s="136" t="str">
        <f t="shared" si="5"/>
        <v>729</v>
      </c>
      <c r="N27" s="136" t="str">
        <f t="shared" si="5"/>
        <v>10000</v>
      </c>
      <c r="O27" s="136" t="e">
        <f t="shared" si="5"/>
        <v>#VALUE!</v>
      </c>
      <c r="P27" s="136" t="e">
        <f t="shared" si="5"/>
        <v>#VALUE!</v>
      </c>
      <c r="Q27" s="136" t="e">
        <f t="shared" si="5"/>
        <v>#VALUE!</v>
      </c>
      <c r="R27" s="136" t="e">
        <f t="shared" si="5"/>
        <v>#VALUE!</v>
      </c>
    </row>
    <row r="28" spans="2:18" x14ac:dyDescent="0.15">
      <c r="B28" s="134" t="str">
        <f t="shared" si="2"/>
        <v>519005</v>
      </c>
      <c r="C28" s="135" t="str">
        <f>LEFT(D5,4)</f>
        <v>0.15</v>
      </c>
      <c r="D28" s="135" t="str">
        <f t="shared" ref="D28:I28" si="6">LEFT(E5,4)</f>
        <v>1.50</v>
      </c>
      <c r="E28" s="135" t="str">
        <f t="shared" si="6"/>
        <v>0.35</v>
      </c>
      <c r="F28" s="135" t="str">
        <f t="shared" si="6"/>
        <v>0.18</v>
      </c>
      <c r="G28" s="135" t="str">
        <f t="shared" si="6"/>
        <v>0.09</v>
      </c>
      <c r="H28" s="135" t="str">
        <f t="shared" si="6"/>
        <v>0.00</v>
      </c>
      <c r="I28" s="135" t="str">
        <f t="shared" si="6"/>
        <v/>
      </c>
      <c r="J28" s="135" t="str">
        <f t="shared" si="4"/>
        <v/>
      </c>
      <c r="K28" s="136" t="str">
        <f>MID(E5,(FIND(",",E5, 1))+1,(FIND(")",E5,1))-(FIND(",",E5, 1))-1)</f>
        <v>6</v>
      </c>
      <c r="L28" s="136" t="str">
        <f t="shared" ref="L28:R36" si="7">MID(F5,(FIND(",",F5, 1))+1,(FIND(")",F5,1))-(FIND(",",F5, 1))-1)</f>
        <v>179</v>
      </c>
      <c r="M28" s="136" t="str">
        <f t="shared" si="7"/>
        <v>364</v>
      </c>
      <c r="N28" s="136" t="str">
        <f t="shared" si="7"/>
        <v>729</v>
      </c>
      <c r="O28" s="136" t="str">
        <f t="shared" si="7"/>
        <v>10000</v>
      </c>
      <c r="P28" s="136" t="e">
        <f t="shared" si="7"/>
        <v>#VALUE!</v>
      </c>
      <c r="Q28" s="136" t="e">
        <f t="shared" si="7"/>
        <v>#VALUE!</v>
      </c>
      <c r="R28" s="136" t="e">
        <f t="shared" si="7"/>
        <v>#VALUE!</v>
      </c>
    </row>
    <row r="29" spans="2:18" x14ac:dyDescent="0.15">
      <c r="B29" s="134" t="str">
        <f t="shared" si="2"/>
        <v>320007</v>
      </c>
      <c r="C29" s="135" t="str">
        <f>LEFT(D6,4)</f>
        <v>0.15</v>
      </c>
      <c r="D29" s="135" t="str">
        <f t="shared" ref="D29:I29" si="8">LEFT(E6,4)</f>
        <v>1.50</v>
      </c>
      <c r="E29" s="135" t="str">
        <f t="shared" si="8"/>
        <v>0.50</v>
      </c>
      <c r="F29" s="135" t="str">
        <f t="shared" si="8"/>
        <v>0.25</v>
      </c>
      <c r="G29" s="135" t="str">
        <f t="shared" si="8"/>
        <v>0.00</v>
      </c>
      <c r="H29" s="135" t="str">
        <f t="shared" si="8"/>
        <v/>
      </c>
      <c r="I29" s="135" t="str">
        <f t="shared" si="8"/>
        <v/>
      </c>
      <c r="J29" s="135" t="str">
        <f t="shared" si="4"/>
        <v/>
      </c>
      <c r="K29" s="136" t="str">
        <f t="shared" ref="K29:K36" si="9">MID(E6,(FIND(",",E6, 1))+1,(FIND(")",E6,1))-(FIND(",",E6, 1))-1)</f>
        <v>6</v>
      </c>
      <c r="L29" s="136" t="str">
        <f t="shared" si="7"/>
        <v>729</v>
      </c>
      <c r="M29" s="136" t="str">
        <f t="shared" si="7"/>
        <v>1094</v>
      </c>
      <c r="N29" s="136" t="str">
        <f t="shared" si="7"/>
        <v>10000</v>
      </c>
      <c r="O29" s="136" t="e">
        <f t="shared" si="7"/>
        <v>#VALUE!</v>
      </c>
      <c r="P29" s="136" t="e">
        <f t="shared" si="7"/>
        <v>#VALUE!</v>
      </c>
      <c r="Q29" s="136" t="e">
        <f t="shared" si="7"/>
        <v>#VALUE!</v>
      </c>
      <c r="R29" s="136" t="e">
        <f t="shared" si="7"/>
        <v>#VALUE!</v>
      </c>
    </row>
    <row r="30" spans="2:18" x14ac:dyDescent="0.15">
      <c r="B30" s="134" t="str">
        <f t="shared" si="2"/>
        <v>001410</v>
      </c>
      <c r="C30" s="135" t="str">
        <f>LEFT(D7,4)</f>
        <v>0.15</v>
      </c>
      <c r="D30" s="135" t="str">
        <f t="shared" ref="D30:I30" si="10">LEFT(E7,4)</f>
        <v>1.50</v>
      </c>
      <c r="E30" s="135" t="str">
        <f t="shared" si="10"/>
        <v>0.75</v>
      </c>
      <c r="F30" s="135" t="str">
        <f t="shared" si="10"/>
        <v>0.50</v>
      </c>
      <c r="G30" s="135" t="str">
        <f t="shared" si="10"/>
        <v>0.25</v>
      </c>
      <c r="H30" s="135" t="str">
        <f t="shared" si="10"/>
        <v>0.00</v>
      </c>
      <c r="I30" s="135" t="str">
        <f t="shared" si="10"/>
        <v/>
      </c>
      <c r="J30" s="135" t="str">
        <f t="shared" si="4"/>
        <v/>
      </c>
      <c r="K30" s="136" t="str">
        <f t="shared" si="9"/>
        <v>6</v>
      </c>
      <c r="L30" s="136" t="str">
        <f t="shared" si="7"/>
        <v>29</v>
      </c>
      <c r="M30" s="136" t="str">
        <f t="shared" si="7"/>
        <v>364</v>
      </c>
      <c r="N30" s="136" t="str">
        <f t="shared" si="7"/>
        <v>729</v>
      </c>
      <c r="O30" s="136" t="str">
        <f t="shared" si="7"/>
        <v>10000</v>
      </c>
      <c r="P30" s="136" t="e">
        <f t="shared" si="7"/>
        <v>#VALUE!</v>
      </c>
      <c r="Q30" s="136" t="e">
        <f t="shared" si="7"/>
        <v>#VALUE!</v>
      </c>
      <c r="R30" s="136" t="e">
        <f t="shared" si="7"/>
        <v>#VALUE!</v>
      </c>
    </row>
    <row r="31" spans="2:18" x14ac:dyDescent="0.15">
      <c r="B31" s="134" t="str">
        <f t="shared" si="2"/>
        <v>161028</v>
      </c>
      <c r="C31" s="135" t="str">
        <f t="shared" ref="C31:J36" si="11">LEFT(D8,4)</f>
        <v>0.12</v>
      </c>
      <c r="D31" s="135" t="str">
        <f t="shared" si="11"/>
        <v>1.50</v>
      </c>
      <c r="E31" s="135" t="str">
        <f>LEFT(F8,4)</f>
        <v>0.50</v>
      </c>
      <c r="F31" s="135" t="str">
        <f t="shared" si="11"/>
        <v/>
      </c>
      <c r="G31" s="135" t="str">
        <f t="shared" si="11"/>
        <v/>
      </c>
      <c r="H31" s="135" t="str">
        <f t="shared" si="11"/>
        <v/>
      </c>
      <c r="I31" s="135" t="str">
        <f t="shared" si="11"/>
        <v/>
      </c>
      <c r="J31" s="135" t="str">
        <f t="shared" si="11"/>
        <v/>
      </c>
      <c r="K31" s="136" t="str">
        <f t="shared" si="9"/>
        <v>6</v>
      </c>
      <c r="L31" s="136" t="str">
        <f t="shared" si="7"/>
        <v>10000</v>
      </c>
      <c r="M31" s="136" t="e">
        <f t="shared" si="7"/>
        <v>#VALUE!</v>
      </c>
      <c r="N31" s="136" t="e">
        <f t="shared" si="7"/>
        <v>#VALUE!</v>
      </c>
      <c r="O31" s="136" t="e">
        <f t="shared" si="7"/>
        <v>#VALUE!</v>
      </c>
      <c r="P31" s="136" t="e">
        <f t="shared" si="7"/>
        <v>#VALUE!</v>
      </c>
      <c r="Q31" s="136" t="e">
        <f t="shared" si="7"/>
        <v>#VALUE!</v>
      </c>
      <c r="R31" s="136" t="e">
        <f t="shared" si="7"/>
        <v>#VALUE!</v>
      </c>
    </row>
    <row r="32" spans="2:18" x14ac:dyDescent="0.15">
      <c r="B32" s="134" t="str">
        <f t="shared" si="2"/>
        <v>162411</v>
      </c>
      <c r="C32" s="135" t="str">
        <f t="shared" si="11"/>
        <v>0.15</v>
      </c>
      <c r="D32" s="135" t="str">
        <f t="shared" si="11"/>
        <v>1.50</v>
      </c>
      <c r="E32" s="135" t="str">
        <f t="shared" si="11"/>
        <v>0.50</v>
      </c>
      <c r="F32" s="135" t="str">
        <f t="shared" si="11"/>
        <v>0.25</v>
      </c>
      <c r="G32" s="135" t="str">
        <f t="shared" si="11"/>
        <v>0.00</v>
      </c>
      <c r="H32" s="135" t="str">
        <f t="shared" si="11"/>
        <v/>
      </c>
      <c r="I32" s="135" t="str">
        <f t="shared" si="11"/>
        <v/>
      </c>
      <c r="J32" s="135" t="str">
        <f t="shared" si="11"/>
        <v/>
      </c>
      <c r="K32" s="136" t="str">
        <f t="shared" si="9"/>
        <v>6</v>
      </c>
      <c r="L32" s="136" t="str">
        <f t="shared" si="7"/>
        <v>364</v>
      </c>
      <c r="M32" s="136" t="str">
        <f t="shared" si="7"/>
        <v>729</v>
      </c>
      <c r="N32" s="136" t="str">
        <f t="shared" si="7"/>
        <v>10000</v>
      </c>
      <c r="O32" s="136" t="e">
        <f t="shared" si="7"/>
        <v>#VALUE!</v>
      </c>
      <c r="P32" s="136" t="e">
        <f t="shared" si="7"/>
        <v>#VALUE!</v>
      </c>
      <c r="Q32" s="136" t="e">
        <f t="shared" si="7"/>
        <v>#VALUE!</v>
      </c>
      <c r="R32" s="136" t="e">
        <f t="shared" si="7"/>
        <v>#VALUE!</v>
      </c>
    </row>
    <row r="33" spans="2:20" x14ac:dyDescent="0.15">
      <c r="B33" s="134" t="str">
        <f t="shared" si="2"/>
        <v>540006</v>
      </c>
      <c r="C33" s="135" t="str">
        <f t="shared" si="11"/>
        <v>0.15</v>
      </c>
      <c r="D33" s="135" t="str">
        <f t="shared" si="11"/>
        <v>1.50</v>
      </c>
      <c r="E33" s="135" t="str">
        <f t="shared" si="11"/>
        <v>0.50</v>
      </c>
      <c r="F33" s="135" t="str">
        <f t="shared" si="11"/>
        <v/>
      </c>
      <c r="G33" s="135" t="str">
        <f t="shared" si="11"/>
        <v/>
      </c>
      <c r="H33" s="135" t="str">
        <f t="shared" si="11"/>
        <v/>
      </c>
      <c r="I33" s="135" t="str">
        <f t="shared" si="11"/>
        <v/>
      </c>
      <c r="J33" s="135" t="str">
        <f t="shared" si="11"/>
        <v/>
      </c>
      <c r="K33" s="136" t="str">
        <f t="shared" si="9"/>
        <v>6</v>
      </c>
      <c r="L33" s="136" t="str">
        <f t="shared" si="7"/>
        <v>10000</v>
      </c>
      <c r="M33" s="136" t="e">
        <f t="shared" si="7"/>
        <v>#VALUE!</v>
      </c>
      <c r="N33" s="136" t="e">
        <f t="shared" si="7"/>
        <v>#VALUE!</v>
      </c>
      <c r="O33" s="136" t="e">
        <f t="shared" si="7"/>
        <v>#VALUE!</v>
      </c>
      <c r="P33" s="136" t="e">
        <f t="shared" si="7"/>
        <v>#VALUE!</v>
      </c>
      <c r="Q33" s="136" t="e">
        <f t="shared" si="7"/>
        <v>#VALUE!</v>
      </c>
      <c r="R33" s="136" t="e">
        <f t="shared" si="7"/>
        <v>#VALUE!</v>
      </c>
    </row>
    <row r="34" spans="2:20" x14ac:dyDescent="0.15">
      <c r="B34" s="134" t="str">
        <f t="shared" si="2"/>
        <v>000849</v>
      </c>
      <c r="C34" s="135" t="str">
        <f t="shared" si="11"/>
        <v>0.15</v>
      </c>
      <c r="D34" s="135" t="str">
        <f t="shared" si="11"/>
        <v>1.50</v>
      </c>
      <c r="E34" s="135" t="str">
        <f t="shared" si="11"/>
        <v>0.75</v>
      </c>
      <c r="F34" s="135" t="str">
        <f t="shared" si="11"/>
        <v>0.50</v>
      </c>
      <c r="G34" s="135" t="str">
        <f t="shared" si="11"/>
        <v>0.25</v>
      </c>
      <c r="H34" s="135" t="str">
        <f t="shared" si="11"/>
        <v>0.15</v>
      </c>
      <c r="I34" s="135" t="str">
        <f t="shared" si="11"/>
        <v/>
      </c>
      <c r="J34" s="135" t="str">
        <f t="shared" si="11"/>
        <v/>
      </c>
      <c r="K34" s="136" t="str">
        <f t="shared" si="9"/>
        <v>6</v>
      </c>
      <c r="L34" s="136" t="str">
        <f t="shared" si="7"/>
        <v>29</v>
      </c>
      <c r="M34" s="136" t="str">
        <f t="shared" si="7"/>
        <v>179</v>
      </c>
      <c r="N34" s="136" t="str">
        <f t="shared" si="7"/>
        <v>364</v>
      </c>
      <c r="O34" s="136" t="str">
        <f t="shared" si="7"/>
        <v>10000</v>
      </c>
      <c r="P34" s="136" t="e">
        <f t="shared" si="7"/>
        <v>#VALUE!</v>
      </c>
      <c r="Q34" s="136" t="e">
        <f t="shared" si="7"/>
        <v>#VALUE!</v>
      </c>
      <c r="R34" s="136" t="e">
        <f t="shared" si="7"/>
        <v>#VALUE!</v>
      </c>
    </row>
    <row r="35" spans="2:20" x14ac:dyDescent="0.15">
      <c r="B35" s="134" t="str">
        <f t="shared" si="2"/>
        <v>233009</v>
      </c>
      <c r="C35" s="135" t="str">
        <f t="shared" si="11"/>
        <v>0.15</v>
      </c>
      <c r="D35" s="135" t="str">
        <f t="shared" si="11"/>
        <v>1.50</v>
      </c>
      <c r="E35" s="135" t="str">
        <f t="shared" si="11"/>
        <v>0.50</v>
      </c>
      <c r="F35" s="135" t="str">
        <f t="shared" si="11"/>
        <v>0.25</v>
      </c>
      <c r="G35" s="135" t="str">
        <f t="shared" si="11"/>
        <v>0.00</v>
      </c>
      <c r="H35" s="135" t="str">
        <f t="shared" si="11"/>
        <v/>
      </c>
      <c r="I35" s="135" t="str">
        <f t="shared" si="11"/>
        <v/>
      </c>
      <c r="J35" s="135" t="str">
        <f t="shared" si="11"/>
        <v/>
      </c>
      <c r="K35" s="136" t="str">
        <f t="shared" si="9"/>
        <v>6</v>
      </c>
      <c r="L35" s="136" t="str">
        <f t="shared" si="7"/>
        <v>364</v>
      </c>
      <c r="M35" s="136" t="str">
        <f t="shared" si="7"/>
        <v>729</v>
      </c>
      <c r="N35" s="136" t="str">
        <f t="shared" si="7"/>
        <v>10000</v>
      </c>
      <c r="O35" s="136" t="e">
        <f t="shared" si="7"/>
        <v>#VALUE!</v>
      </c>
      <c r="P35" s="136" t="e">
        <f t="shared" si="7"/>
        <v>#VALUE!</v>
      </c>
      <c r="Q35" s="136" t="e">
        <f t="shared" si="7"/>
        <v>#VALUE!</v>
      </c>
      <c r="R35" s="136" t="e">
        <f t="shared" si="7"/>
        <v>#VALUE!</v>
      </c>
    </row>
    <row r="36" spans="2:20" x14ac:dyDescent="0.15">
      <c r="B36" s="134" t="str">
        <f t="shared" si="2"/>
        <v>001707</v>
      </c>
      <c r="C36" s="135" t="str">
        <f t="shared" si="11"/>
        <v>0.15</v>
      </c>
      <c r="D36" s="135" t="str">
        <f t="shared" si="11"/>
        <v>1.50</v>
      </c>
      <c r="E36" s="135" t="str">
        <f t="shared" si="11"/>
        <v>0.75</v>
      </c>
      <c r="F36" s="135" t="str">
        <f t="shared" si="11"/>
        <v>0.50</v>
      </c>
      <c r="G36" s="135" t="str">
        <f t="shared" si="11"/>
        <v>0.25</v>
      </c>
      <c r="H36" s="135" t="str">
        <f t="shared" si="11"/>
        <v>0.00</v>
      </c>
      <c r="I36" s="135" t="str">
        <f t="shared" si="11"/>
        <v/>
      </c>
      <c r="J36" s="135" t="str">
        <f t="shared" si="11"/>
        <v/>
      </c>
      <c r="K36" s="136" t="str">
        <f t="shared" si="9"/>
        <v>6</v>
      </c>
      <c r="L36" s="136" t="str">
        <f t="shared" si="7"/>
        <v>29</v>
      </c>
      <c r="M36" s="136" t="str">
        <f t="shared" si="7"/>
        <v>364</v>
      </c>
      <c r="N36" s="136" t="str">
        <f t="shared" si="7"/>
        <v>729</v>
      </c>
      <c r="O36" s="136" t="str">
        <f t="shared" si="7"/>
        <v>10000</v>
      </c>
      <c r="P36" s="136" t="e">
        <f t="shared" si="7"/>
        <v>#VALUE!</v>
      </c>
      <c r="Q36" s="136" t="e">
        <f t="shared" si="7"/>
        <v>#VALUE!</v>
      </c>
      <c r="R36" s="136" t="e">
        <f t="shared" si="7"/>
        <v>#VALUE!</v>
      </c>
    </row>
    <row r="37" spans="2:20" x14ac:dyDescent="0.15">
      <c r="B37" s="133"/>
    </row>
    <row r="38" spans="2:20" x14ac:dyDescent="0.15">
      <c r="B38" s="133"/>
    </row>
    <row r="39" spans="2:20" x14ac:dyDescent="0.15">
      <c r="B39" s="133"/>
    </row>
    <row r="42" spans="2:20" x14ac:dyDescent="0.15">
      <c r="C42" s="144" t="s">
        <v>39</v>
      </c>
      <c r="D42" s="144" t="s">
        <v>40</v>
      </c>
      <c r="E42" s="144" t="s">
        <v>72</v>
      </c>
      <c r="F42" s="145" t="s">
        <v>209</v>
      </c>
      <c r="G42" s="144" t="s">
        <v>19</v>
      </c>
      <c r="H42" s="144" t="s">
        <v>210</v>
      </c>
      <c r="I42" s="144" t="s">
        <v>21</v>
      </c>
      <c r="J42" s="144" t="s">
        <v>227</v>
      </c>
      <c r="K42" s="144" t="s">
        <v>212</v>
      </c>
      <c r="L42" s="144" t="s">
        <v>214</v>
      </c>
      <c r="M42" s="144" t="s">
        <v>215</v>
      </c>
      <c r="N42" s="144" t="s">
        <v>10</v>
      </c>
      <c r="O42" s="144" t="s">
        <v>217</v>
      </c>
      <c r="P42" s="144" t="s">
        <v>32</v>
      </c>
      <c r="Q42" s="144" t="s">
        <v>219</v>
      </c>
      <c r="R42" s="144" t="s">
        <v>220</v>
      </c>
      <c r="S42" s="144" t="s">
        <v>221</v>
      </c>
      <c r="T42" s="144" t="s">
        <v>22</v>
      </c>
    </row>
    <row r="43" spans="2:20" x14ac:dyDescent="0.15">
      <c r="C43" s="140" t="s">
        <v>184</v>
      </c>
      <c r="D43" s="146" t="s">
        <v>225</v>
      </c>
      <c r="E43" s="141">
        <v>10000</v>
      </c>
      <c r="F43" s="142">
        <v>43888</v>
      </c>
      <c r="G43" s="143">
        <v>1.6439999999999999</v>
      </c>
      <c r="H43" s="142">
        <f ca="1">TODAY()</f>
        <v>43911</v>
      </c>
      <c r="I43" s="143">
        <v>1.65</v>
      </c>
      <c r="J43" s="10">
        <v>2</v>
      </c>
      <c r="K43" s="11">
        <v>1.5E-3</v>
      </c>
      <c r="L43" s="11" t="str">
        <f ca="1">VLOOKUP(D43,$B$26:$J$150,MIN(IF(OFFSET($K$25:$R$25,MATCH(D43,$B$26:$B$150,0),0)&gt;=J43,COLUMN(OFFSET($K$25:$R$25,MATCH(D43,$B$26:$B$150,0),0)),999))-COLUMN($J$25)+1,0)</f>
        <v>0.15</v>
      </c>
      <c r="M43" s="139">
        <f>E43/(1+K43)</f>
        <v>9985.0224663005483</v>
      </c>
      <c r="N43" s="16">
        <f>E43-M43</f>
        <v>14.977533699451669</v>
      </c>
      <c r="O43" s="16">
        <f>M43/G43</f>
        <v>6073.6146388689467</v>
      </c>
      <c r="P43" s="16">
        <f>O43</f>
        <v>6073.6146388689467</v>
      </c>
      <c r="Q43" s="16">
        <f>P43*I43</f>
        <v>10021.464154133762</v>
      </c>
      <c r="R43" s="16">
        <f ca="1">Q43*L43</f>
        <v>1503.2196231200644</v>
      </c>
      <c r="S43" s="16">
        <f ca="1">Q43-R43</f>
        <v>8518.2445310136973</v>
      </c>
      <c r="T43" s="16">
        <f ca="1">S43-E43</f>
        <v>-1481.7554689863027</v>
      </c>
    </row>
  </sheetData>
  <mergeCells count="1">
    <mergeCell ref="E2:I2"/>
  </mergeCells>
  <phoneticPr fontId="1" type="noConversion"/>
  <dataValidations disablePrompts="1" count="2">
    <dataValidation type="list" allowBlank="1" showInputMessage="1" showErrorMessage="1" sqref="F25">
      <formula1>$E$22:$E$23</formula1>
    </dataValidation>
    <dataValidation type="list" allowBlank="1" showInputMessage="1" showErrorMessage="1" sqref="F22 C23 C43">
      <formula1>$C$3:$C$13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opLeftCell="A7" zoomScale="85" zoomScaleNormal="85" workbookViewId="0">
      <selection activeCell="P41" sqref="P41"/>
    </sheetView>
  </sheetViews>
  <sheetFormatPr defaultRowHeight="13.5" x14ac:dyDescent="0.15"/>
  <cols>
    <col min="1" max="1" width="15.125" style="48" customWidth="1"/>
    <col min="2" max="2" width="10.5" style="48" customWidth="1"/>
    <col min="3" max="3" width="8.875" style="48" customWidth="1"/>
    <col min="4" max="4" width="16" style="48" customWidth="1"/>
    <col min="5" max="5" width="9.875" style="48" customWidth="1"/>
    <col min="6" max="6" width="12.75" style="48" customWidth="1"/>
    <col min="7" max="8" width="10.5" style="48" customWidth="1"/>
    <col min="9" max="10" width="9" style="48" customWidth="1"/>
    <col min="11" max="11" width="15.875" style="48" customWidth="1"/>
    <col min="12" max="12" width="16" style="48" customWidth="1"/>
    <col min="13" max="13" width="10.5" style="48" customWidth="1"/>
    <col min="14" max="14" width="9" style="48"/>
    <col min="15" max="15" width="8.125" style="48" customWidth="1"/>
    <col min="16" max="16" width="10.5" style="48" bestFit="1" customWidth="1"/>
    <col min="17" max="17" width="12.625" style="48" customWidth="1"/>
    <col min="18" max="18" width="9.5" style="48" bestFit="1" customWidth="1"/>
    <col min="19" max="20" width="9" style="48"/>
    <col min="21" max="21" width="14.75" style="48" customWidth="1"/>
    <col min="22" max="16384" width="9" style="48"/>
  </cols>
  <sheetData>
    <row r="1" spans="1:21" ht="14.25" thickBot="1" x14ac:dyDescent="0.2"/>
    <row r="2" spans="1:21" ht="28.5" customHeight="1" thickTop="1" thickBot="1" x14ac:dyDescent="0.2">
      <c r="A2" s="90"/>
      <c r="B2" s="91" t="s">
        <v>38</v>
      </c>
      <c r="C2" s="91" t="s">
        <v>70</v>
      </c>
      <c r="D2" s="91" t="s">
        <v>73</v>
      </c>
      <c r="E2" s="91" t="s">
        <v>78</v>
      </c>
      <c r="F2" s="91" t="s">
        <v>72</v>
      </c>
      <c r="G2" s="91" t="s">
        <v>74</v>
      </c>
      <c r="H2" s="91" t="s">
        <v>75</v>
      </c>
      <c r="I2" s="91" t="s">
        <v>76</v>
      </c>
      <c r="J2" s="91" t="s">
        <v>77</v>
      </c>
      <c r="K2" s="91" t="s">
        <v>178</v>
      </c>
      <c r="L2" s="91" t="s">
        <v>95</v>
      </c>
      <c r="M2" s="91" t="s">
        <v>94</v>
      </c>
      <c r="N2" s="91" t="s">
        <v>76</v>
      </c>
      <c r="O2" s="91" t="s">
        <v>77</v>
      </c>
      <c r="P2" s="91" t="s">
        <v>97</v>
      </c>
      <c r="Q2" s="91" t="s">
        <v>156</v>
      </c>
      <c r="R2" s="91" t="s">
        <v>157</v>
      </c>
      <c r="S2" s="91" t="s">
        <v>90</v>
      </c>
      <c r="T2" s="91" t="s">
        <v>92</v>
      </c>
      <c r="U2" s="91" t="s">
        <v>91</v>
      </c>
    </row>
    <row r="3" spans="1:21" ht="14.25" thickTop="1" x14ac:dyDescent="0.15">
      <c r="A3" s="92" t="s">
        <v>194</v>
      </c>
      <c r="B3" s="93" t="str">
        <f ca="1">OFFSET(Sheet2!$B$2,MATCH(A3,Sheet2!$C$3:$C$13,0),0)</f>
        <v>233009</v>
      </c>
      <c r="C3" s="94" t="s">
        <v>71</v>
      </c>
      <c r="D3" s="95" t="s">
        <v>80</v>
      </c>
      <c r="E3" s="95" t="s">
        <v>81</v>
      </c>
      <c r="F3" s="96">
        <v>200</v>
      </c>
      <c r="G3" s="96">
        <v>199.7</v>
      </c>
      <c r="H3" s="97">
        <v>119.65</v>
      </c>
      <c r="I3" s="98">
        <v>1.669</v>
      </c>
      <c r="J3" s="99">
        <v>0.3</v>
      </c>
      <c r="K3" s="100"/>
      <c r="L3" s="97"/>
      <c r="M3" s="97"/>
      <c r="N3" s="97"/>
      <c r="O3" s="97"/>
      <c r="P3" s="101"/>
      <c r="Q3" s="100"/>
      <c r="R3" s="102"/>
      <c r="S3" s="103"/>
      <c r="T3" s="94"/>
      <c r="U3" s="104"/>
    </row>
    <row r="4" spans="1:21" x14ac:dyDescent="0.15">
      <c r="A4" s="105" t="s">
        <v>180</v>
      </c>
      <c r="B4" s="106" t="str">
        <f ca="1">OFFSET(Sheet2!$B$2,MATCH(A4,Sheet2!$C$3:$C$13,0),0)</f>
        <v>000849</v>
      </c>
      <c r="C4" s="107" t="s">
        <v>71</v>
      </c>
      <c r="D4" s="108" t="s">
        <v>82</v>
      </c>
      <c r="E4" s="108" t="s">
        <v>81</v>
      </c>
      <c r="F4" s="109">
        <v>2000</v>
      </c>
      <c r="G4" s="109">
        <v>1997</v>
      </c>
      <c r="H4" s="110">
        <v>1682.39</v>
      </c>
      <c r="I4" s="111">
        <v>1.1870000000000001</v>
      </c>
      <c r="J4" s="112">
        <v>3</v>
      </c>
      <c r="K4" s="113"/>
      <c r="L4" s="110"/>
      <c r="M4" s="110"/>
      <c r="N4" s="110"/>
      <c r="O4" s="110"/>
      <c r="P4" s="114"/>
      <c r="Q4" s="113"/>
      <c r="R4" s="115"/>
      <c r="S4" s="116"/>
      <c r="T4" s="107"/>
      <c r="U4" s="117"/>
    </row>
    <row r="5" spans="1:21" x14ac:dyDescent="0.15">
      <c r="A5" s="105" t="s">
        <v>179</v>
      </c>
      <c r="B5" s="106" t="str">
        <f ca="1">OFFSET(Sheet2!$B$2,MATCH(A5,Sheet2!$C$3:$C$13,0),0)</f>
        <v>233009</v>
      </c>
      <c r="C5" s="107" t="s">
        <v>71</v>
      </c>
      <c r="D5" s="108" t="s">
        <v>83</v>
      </c>
      <c r="E5" s="108" t="s">
        <v>84</v>
      </c>
      <c r="F5" s="109">
        <v>20</v>
      </c>
      <c r="G5" s="109">
        <v>19.97</v>
      </c>
      <c r="H5" s="110">
        <v>11.9</v>
      </c>
      <c r="I5" s="111">
        <v>1.6779999999999999</v>
      </c>
      <c r="J5" s="112">
        <v>0.03</v>
      </c>
      <c r="K5" s="113"/>
      <c r="L5" s="110"/>
      <c r="M5" s="110"/>
      <c r="N5" s="110"/>
      <c r="O5" s="110"/>
      <c r="P5" s="114"/>
      <c r="Q5" s="113"/>
      <c r="R5" s="115"/>
      <c r="S5" s="116"/>
      <c r="T5" s="107"/>
      <c r="U5" s="117"/>
    </row>
    <row r="6" spans="1:21" x14ac:dyDescent="0.15">
      <c r="A6" s="105" t="s">
        <v>59</v>
      </c>
      <c r="B6" s="106" t="str">
        <f ca="1">OFFSET(Sheet2!$B$2,MATCH(A6,Sheet2!$C$3:$C$13,0),0)</f>
        <v>540006</v>
      </c>
      <c r="C6" s="107" t="s">
        <v>71</v>
      </c>
      <c r="D6" s="108" t="s">
        <v>85</v>
      </c>
      <c r="E6" s="108" t="s">
        <v>86</v>
      </c>
      <c r="F6" s="109">
        <v>10000</v>
      </c>
      <c r="G6" s="109">
        <v>9985.02</v>
      </c>
      <c r="H6" s="110">
        <v>3680.16</v>
      </c>
      <c r="I6" s="111">
        <v>2.7132000000000001</v>
      </c>
      <c r="J6" s="112">
        <v>14.98</v>
      </c>
      <c r="K6" s="113"/>
      <c r="L6" s="110"/>
      <c r="M6" s="110"/>
      <c r="N6" s="110"/>
      <c r="O6" s="110"/>
      <c r="P6" s="114"/>
      <c r="Q6" s="113"/>
      <c r="R6" s="115"/>
      <c r="S6" s="116"/>
      <c r="T6" s="107"/>
      <c r="U6" s="117"/>
    </row>
    <row r="7" spans="1:21" x14ac:dyDescent="0.15">
      <c r="A7" s="105" t="s">
        <v>59</v>
      </c>
      <c r="B7" s="106" t="str">
        <f ca="1">OFFSET(Sheet2!$B$2,MATCH(A7,Sheet2!$C$3:$C$13,0),0)</f>
        <v>540006</v>
      </c>
      <c r="C7" s="107" t="s">
        <v>71</v>
      </c>
      <c r="D7" s="108" t="s">
        <v>87</v>
      </c>
      <c r="E7" s="108" t="s">
        <v>88</v>
      </c>
      <c r="F7" s="109">
        <v>5000</v>
      </c>
      <c r="G7" s="109">
        <v>4992.51</v>
      </c>
      <c r="H7" s="110">
        <v>1841.64</v>
      </c>
      <c r="I7" s="111">
        <v>2.7109000000000001</v>
      </c>
      <c r="J7" s="112">
        <v>7.49</v>
      </c>
      <c r="K7" s="113"/>
      <c r="L7" s="110"/>
      <c r="M7" s="110"/>
      <c r="N7" s="110"/>
      <c r="O7" s="110"/>
      <c r="P7" s="114"/>
      <c r="Q7" s="113"/>
      <c r="R7" s="115"/>
      <c r="S7" s="116"/>
      <c r="T7" s="107"/>
      <c r="U7" s="117"/>
    </row>
    <row r="8" spans="1:21" x14ac:dyDescent="0.15">
      <c r="A8" s="105" t="s">
        <v>179</v>
      </c>
      <c r="B8" s="106" t="str">
        <f ca="1">OFFSET(Sheet2!$B$2,MATCH(A8,Sheet2!$C$3:$C$13,0),0)</f>
        <v>233009</v>
      </c>
      <c r="C8" s="107" t="s">
        <v>89</v>
      </c>
      <c r="D8" s="108"/>
      <c r="E8" s="108"/>
      <c r="F8" s="109"/>
      <c r="G8" s="109"/>
      <c r="H8" s="110"/>
      <c r="I8" s="111"/>
      <c r="J8" s="112"/>
      <c r="K8" s="113"/>
      <c r="L8" s="110"/>
      <c r="M8" s="110"/>
      <c r="N8" s="110"/>
      <c r="O8" s="110"/>
      <c r="P8" s="114"/>
      <c r="Q8" s="113"/>
      <c r="R8" s="115"/>
      <c r="S8" s="118">
        <v>8.91</v>
      </c>
      <c r="T8" s="110" t="s">
        <v>93</v>
      </c>
      <c r="U8" s="119" t="s">
        <v>166</v>
      </c>
    </row>
    <row r="9" spans="1:21" x14ac:dyDescent="0.15">
      <c r="A9" s="105" t="s">
        <v>59</v>
      </c>
      <c r="B9" s="106" t="str">
        <f ca="1">OFFSET(Sheet2!$B$2,MATCH(A9,Sheet2!$C$3:$C$13,0),0)</f>
        <v>540006</v>
      </c>
      <c r="C9" s="107" t="s">
        <v>79</v>
      </c>
      <c r="D9" s="108"/>
      <c r="E9" s="108"/>
      <c r="F9" s="109"/>
      <c r="G9" s="109"/>
      <c r="H9" s="110"/>
      <c r="I9" s="111"/>
      <c r="J9" s="112"/>
      <c r="K9" s="120" t="s">
        <v>96</v>
      </c>
      <c r="L9" s="121" t="s">
        <v>100</v>
      </c>
      <c r="M9" s="109">
        <v>5521.8</v>
      </c>
      <c r="N9" s="111">
        <v>2.8245</v>
      </c>
      <c r="O9" s="109">
        <v>77.98</v>
      </c>
      <c r="P9" s="122">
        <v>15518.34</v>
      </c>
      <c r="Q9" s="113"/>
      <c r="R9" s="115"/>
      <c r="S9" s="116"/>
      <c r="T9" s="107"/>
      <c r="U9" s="117"/>
    </row>
    <row r="10" spans="1:21" x14ac:dyDescent="0.15">
      <c r="A10" s="105" t="s">
        <v>180</v>
      </c>
      <c r="B10" s="106" t="str">
        <f ca="1">OFFSET(Sheet2!$B$2,MATCH(A10,Sheet2!$C$3:$C$13,0),0)</f>
        <v>000849</v>
      </c>
      <c r="C10" s="107" t="s">
        <v>79</v>
      </c>
      <c r="D10" s="108"/>
      <c r="E10" s="108"/>
      <c r="F10" s="109"/>
      <c r="G10" s="109"/>
      <c r="H10" s="110"/>
      <c r="I10" s="111"/>
      <c r="J10" s="112"/>
      <c r="K10" s="120" t="s">
        <v>98</v>
      </c>
      <c r="L10" s="121" t="s">
        <v>99</v>
      </c>
      <c r="M10" s="110">
        <v>1682.39</v>
      </c>
      <c r="N10" s="111">
        <v>1.2297</v>
      </c>
      <c r="O10" s="109">
        <v>10.34</v>
      </c>
      <c r="P10" s="122">
        <v>2058.4899999999998</v>
      </c>
      <c r="Q10" s="113"/>
      <c r="R10" s="115"/>
      <c r="S10" s="116"/>
      <c r="T10" s="107"/>
      <c r="U10" s="117"/>
    </row>
    <row r="11" spans="1:21" x14ac:dyDescent="0.15">
      <c r="A11" s="105" t="s">
        <v>179</v>
      </c>
      <c r="B11" s="106" t="str">
        <f ca="1">OFFSET(Sheet2!$B$2,MATCH(A11,Sheet2!$C$3:$C$13,0),0)</f>
        <v>233009</v>
      </c>
      <c r="C11" s="107" t="s">
        <v>79</v>
      </c>
      <c r="D11" s="108"/>
      <c r="E11" s="108"/>
      <c r="F11" s="109"/>
      <c r="G11" s="109"/>
      <c r="H11" s="110"/>
      <c r="I11" s="111"/>
      <c r="J11" s="112"/>
      <c r="K11" s="120" t="s">
        <v>101</v>
      </c>
      <c r="L11" s="121" t="s">
        <v>102</v>
      </c>
      <c r="M11" s="110">
        <v>131.55000000000001</v>
      </c>
      <c r="N11" s="111">
        <v>1.4179999999999999</v>
      </c>
      <c r="O11" s="109">
        <v>0.93</v>
      </c>
      <c r="P11" s="122">
        <v>185.61</v>
      </c>
      <c r="Q11" s="113"/>
      <c r="R11" s="115"/>
      <c r="S11" s="116"/>
      <c r="T11" s="107"/>
      <c r="U11" s="117"/>
    </row>
    <row r="12" spans="1:21" x14ac:dyDescent="0.15">
      <c r="A12" s="105" t="s">
        <v>59</v>
      </c>
      <c r="B12" s="106" t="str">
        <f ca="1">OFFSET(Sheet2!$B$2,MATCH(A12,Sheet2!$C$3:$C$13,0),0)</f>
        <v>540006</v>
      </c>
      <c r="C12" s="107" t="s">
        <v>71</v>
      </c>
      <c r="D12" s="108" t="s">
        <v>103</v>
      </c>
      <c r="E12" s="108" t="s">
        <v>104</v>
      </c>
      <c r="F12" s="109">
        <v>30000</v>
      </c>
      <c r="G12" s="109">
        <v>29955.07</v>
      </c>
      <c r="H12" s="110">
        <v>9708.9699999999993</v>
      </c>
      <c r="I12" s="111">
        <v>3.0853000000000002</v>
      </c>
      <c r="J12" s="112">
        <v>44.93</v>
      </c>
      <c r="K12" s="113"/>
      <c r="L12" s="110"/>
      <c r="M12" s="110"/>
      <c r="N12" s="110"/>
      <c r="O12" s="110"/>
      <c r="P12" s="114"/>
      <c r="Q12" s="113"/>
      <c r="R12" s="115"/>
      <c r="S12" s="116"/>
      <c r="T12" s="107"/>
      <c r="U12" s="117"/>
    </row>
    <row r="13" spans="1:21" x14ac:dyDescent="0.15">
      <c r="A13" s="105" t="s">
        <v>181</v>
      </c>
      <c r="B13" s="106" t="str">
        <f ca="1">OFFSET(Sheet2!$B$2,MATCH(A13,Sheet2!$C$3:$C$13,0),0)</f>
        <v>110022</v>
      </c>
      <c r="C13" s="107" t="s">
        <v>71</v>
      </c>
      <c r="D13" s="108" t="s">
        <v>105</v>
      </c>
      <c r="E13" s="108" t="s">
        <v>104</v>
      </c>
      <c r="F13" s="109">
        <v>1000</v>
      </c>
      <c r="G13" s="109">
        <v>998.5</v>
      </c>
      <c r="H13" s="110">
        <v>521.14</v>
      </c>
      <c r="I13" s="111">
        <v>1.9159999999999999</v>
      </c>
      <c r="J13" s="112">
        <v>1.5</v>
      </c>
      <c r="K13" s="113"/>
      <c r="L13" s="110"/>
      <c r="M13" s="110"/>
      <c r="N13" s="110"/>
      <c r="O13" s="110"/>
      <c r="P13" s="114"/>
      <c r="Q13" s="113"/>
      <c r="R13" s="115"/>
      <c r="S13" s="116"/>
      <c r="T13" s="107"/>
      <c r="U13" s="117"/>
    </row>
    <row r="14" spans="1:21" x14ac:dyDescent="0.15">
      <c r="A14" s="105" t="s">
        <v>59</v>
      </c>
      <c r="B14" s="106" t="str">
        <f ca="1">OFFSET(Sheet2!$B$2,MATCH(A14,Sheet2!$C$3:$C$13,0),0)</f>
        <v>540006</v>
      </c>
      <c r="C14" s="107" t="s">
        <v>79</v>
      </c>
      <c r="D14" s="108"/>
      <c r="E14" s="108"/>
      <c r="F14" s="109"/>
      <c r="G14" s="109"/>
      <c r="H14" s="110"/>
      <c r="I14" s="111"/>
      <c r="J14" s="112"/>
      <c r="K14" s="120" t="s">
        <v>106</v>
      </c>
      <c r="L14" s="121" t="s">
        <v>107</v>
      </c>
      <c r="M14" s="110">
        <v>6472.93</v>
      </c>
      <c r="N14" s="111">
        <v>3.1796000000000002</v>
      </c>
      <c r="O14" s="109">
        <v>102.91</v>
      </c>
      <c r="P14" s="122">
        <v>20478.419999999998</v>
      </c>
      <c r="Q14" s="113"/>
      <c r="R14" s="115"/>
      <c r="S14" s="116"/>
      <c r="T14" s="107"/>
      <c r="U14" s="117"/>
    </row>
    <row r="15" spans="1:21" x14ac:dyDescent="0.15">
      <c r="A15" s="105" t="s">
        <v>181</v>
      </c>
      <c r="B15" s="106" t="str">
        <f ca="1">OFFSET(Sheet2!$B$2,MATCH(A15,Sheet2!$C$3:$C$13,0),0)</f>
        <v>110022</v>
      </c>
      <c r="C15" s="107" t="s">
        <v>71</v>
      </c>
      <c r="D15" s="108" t="s">
        <v>108</v>
      </c>
      <c r="E15" s="108" t="s">
        <v>109</v>
      </c>
      <c r="F15" s="109">
        <v>10000</v>
      </c>
      <c r="G15" s="109">
        <v>9985.02</v>
      </c>
      <c r="H15" s="110">
        <v>4618.42</v>
      </c>
      <c r="I15" s="111">
        <v>2.1619999999999999</v>
      </c>
      <c r="J15" s="112">
        <v>14.98</v>
      </c>
      <c r="K15" s="113"/>
      <c r="L15" s="110"/>
      <c r="M15" s="110"/>
      <c r="N15" s="110"/>
      <c r="O15" s="110"/>
      <c r="P15" s="114"/>
      <c r="Q15" s="113"/>
      <c r="R15" s="115"/>
      <c r="S15" s="116"/>
      <c r="T15" s="107"/>
      <c r="U15" s="117"/>
    </row>
    <row r="16" spans="1:21" x14ac:dyDescent="0.15">
      <c r="A16" s="105" t="s">
        <v>59</v>
      </c>
      <c r="B16" s="106" t="str">
        <f ca="1">OFFSET(Sheet2!$B$2,MATCH(A16,Sheet2!$C$3:$C$13,0),0)</f>
        <v>540006</v>
      </c>
      <c r="C16" s="107" t="s">
        <v>71</v>
      </c>
      <c r="D16" s="108" t="s">
        <v>110</v>
      </c>
      <c r="E16" s="108" t="s">
        <v>111</v>
      </c>
      <c r="F16" s="109">
        <v>10000</v>
      </c>
      <c r="G16" s="109">
        <v>9985.02</v>
      </c>
      <c r="H16" s="110">
        <v>3034.68</v>
      </c>
      <c r="I16" s="111">
        <v>3.2902999999999998</v>
      </c>
      <c r="J16" s="112">
        <v>14.98</v>
      </c>
      <c r="K16" s="113"/>
      <c r="L16" s="110"/>
      <c r="M16" s="110"/>
      <c r="N16" s="110"/>
      <c r="O16" s="110"/>
      <c r="P16" s="114"/>
      <c r="Q16" s="113"/>
      <c r="R16" s="115"/>
      <c r="S16" s="116"/>
      <c r="T16" s="107"/>
      <c r="U16" s="117"/>
    </row>
    <row r="17" spans="1:21" x14ac:dyDescent="0.15">
      <c r="A17" s="105" t="s">
        <v>181</v>
      </c>
      <c r="B17" s="106" t="str">
        <f ca="1">OFFSET(Sheet2!$B$2,MATCH(A17,Sheet2!$C$3:$C$13,0),0)</f>
        <v>110022</v>
      </c>
      <c r="C17" s="107" t="s">
        <v>71</v>
      </c>
      <c r="D17" s="108" t="s">
        <v>112</v>
      </c>
      <c r="E17" s="108" t="s">
        <v>113</v>
      </c>
      <c r="F17" s="109">
        <v>10000</v>
      </c>
      <c r="G17" s="109">
        <v>9985.02</v>
      </c>
      <c r="H17" s="110">
        <v>4687.8</v>
      </c>
      <c r="I17" s="111">
        <v>2.13</v>
      </c>
      <c r="J17" s="112">
        <v>14.98</v>
      </c>
      <c r="K17" s="113"/>
      <c r="L17" s="110"/>
      <c r="M17" s="110"/>
      <c r="N17" s="110"/>
      <c r="O17" s="110"/>
      <c r="P17" s="114"/>
      <c r="Q17" s="113"/>
      <c r="R17" s="115"/>
      <c r="S17" s="116"/>
      <c r="T17" s="107"/>
      <c r="U17" s="117"/>
    </row>
    <row r="18" spans="1:21" x14ac:dyDescent="0.15">
      <c r="A18" s="105" t="s">
        <v>59</v>
      </c>
      <c r="B18" s="106" t="str">
        <f ca="1">OFFSET(Sheet2!$B$2,MATCH(A18,Sheet2!$C$3:$C$13,0),0)</f>
        <v>540006</v>
      </c>
      <c r="C18" s="107" t="s">
        <v>79</v>
      </c>
      <c r="D18" s="108"/>
      <c r="E18" s="108"/>
      <c r="F18" s="109"/>
      <c r="G18" s="109"/>
      <c r="H18" s="110"/>
      <c r="I18" s="111"/>
      <c r="J18" s="112"/>
      <c r="K18" s="120" t="s">
        <v>114</v>
      </c>
      <c r="L18" s="121" t="s">
        <v>115</v>
      </c>
      <c r="M18" s="110">
        <v>6270.72</v>
      </c>
      <c r="N18" s="111">
        <v>2.7206999999999999</v>
      </c>
      <c r="O18" s="109">
        <v>85.3</v>
      </c>
      <c r="P18" s="122">
        <v>16975.45</v>
      </c>
      <c r="Q18" s="113"/>
      <c r="R18" s="115"/>
      <c r="S18" s="116"/>
      <c r="T18" s="107"/>
      <c r="U18" s="117"/>
    </row>
    <row r="19" spans="1:21" x14ac:dyDescent="0.15">
      <c r="A19" s="105" t="s">
        <v>187</v>
      </c>
      <c r="B19" s="106" t="str">
        <f ca="1">OFFSET(Sheet2!$B$2,MATCH(A19,Sheet2!$C$3:$C$13,0),0)</f>
        <v>110022</v>
      </c>
      <c r="C19" s="107" t="s">
        <v>71</v>
      </c>
      <c r="D19" s="108" t="s">
        <v>116</v>
      </c>
      <c r="E19" s="108" t="s">
        <v>117</v>
      </c>
      <c r="F19" s="109">
        <v>10000</v>
      </c>
      <c r="G19" s="109">
        <v>9985.02</v>
      </c>
      <c r="H19" s="110">
        <v>3806.72</v>
      </c>
      <c r="I19" s="111">
        <v>2.6230000000000002</v>
      </c>
      <c r="J19" s="112">
        <v>14.98</v>
      </c>
      <c r="K19" s="113"/>
      <c r="L19" s="110"/>
      <c r="M19" s="110"/>
      <c r="N19" s="110"/>
      <c r="O19" s="110"/>
      <c r="P19" s="114"/>
      <c r="Q19" s="113"/>
      <c r="R19" s="115"/>
      <c r="S19" s="116"/>
      <c r="T19" s="107"/>
      <c r="U19" s="117"/>
    </row>
    <row r="20" spans="1:21" x14ac:dyDescent="0.15">
      <c r="A20" s="105" t="s">
        <v>181</v>
      </c>
      <c r="B20" s="106" t="str">
        <f ca="1">OFFSET(Sheet2!$B$2,MATCH(A20,Sheet2!$C$3:$C$13,0),0)</f>
        <v>110022</v>
      </c>
      <c r="C20" s="107" t="s">
        <v>71</v>
      </c>
      <c r="D20" s="108" t="s">
        <v>118</v>
      </c>
      <c r="E20" s="108" t="s">
        <v>119</v>
      </c>
      <c r="F20" s="109">
        <v>10000</v>
      </c>
      <c r="G20" s="109">
        <v>9985.02</v>
      </c>
      <c r="H20" s="110">
        <v>3819.82</v>
      </c>
      <c r="I20" s="111">
        <v>2.6139999999999999</v>
      </c>
      <c r="J20" s="112">
        <v>14.98</v>
      </c>
      <c r="K20" s="113"/>
      <c r="L20" s="110"/>
      <c r="M20" s="110"/>
      <c r="N20" s="110"/>
      <c r="O20" s="110"/>
      <c r="P20" s="114"/>
      <c r="Q20" s="113"/>
      <c r="R20" s="115"/>
      <c r="S20" s="116"/>
      <c r="T20" s="107"/>
      <c r="U20" s="117"/>
    </row>
    <row r="21" spans="1:21" x14ac:dyDescent="0.15">
      <c r="A21" s="105" t="s">
        <v>181</v>
      </c>
      <c r="B21" s="106" t="str">
        <f ca="1">OFFSET(Sheet2!$B$2,MATCH(A21,Sheet2!$C$3:$C$13,0),0)</f>
        <v>110022</v>
      </c>
      <c r="C21" s="107" t="s">
        <v>71</v>
      </c>
      <c r="D21" s="108" t="s">
        <v>120</v>
      </c>
      <c r="E21" s="108" t="s">
        <v>121</v>
      </c>
      <c r="F21" s="109">
        <v>10000</v>
      </c>
      <c r="G21" s="109">
        <v>9985.02</v>
      </c>
      <c r="H21" s="110">
        <v>3705.02</v>
      </c>
      <c r="I21" s="111">
        <v>2.6949999999999998</v>
      </c>
      <c r="J21" s="112">
        <v>14.98</v>
      </c>
      <c r="K21" s="113"/>
      <c r="L21" s="110"/>
      <c r="M21" s="110"/>
      <c r="N21" s="110"/>
      <c r="O21" s="110"/>
      <c r="P21" s="114"/>
      <c r="Q21" s="113"/>
      <c r="R21" s="115"/>
      <c r="S21" s="116"/>
      <c r="T21" s="107"/>
      <c r="U21" s="117"/>
    </row>
    <row r="22" spans="1:21" x14ac:dyDescent="0.15">
      <c r="A22" s="105" t="s">
        <v>182</v>
      </c>
      <c r="B22" s="106" t="str">
        <f ca="1">OFFSET(Sheet2!$B$2,MATCH(A22,Sheet2!$C$3:$C$13,0),0)</f>
        <v>001707</v>
      </c>
      <c r="C22" s="107" t="s">
        <v>71</v>
      </c>
      <c r="D22" s="108" t="s">
        <v>122</v>
      </c>
      <c r="E22" s="108" t="s">
        <v>121</v>
      </c>
      <c r="F22" s="109">
        <v>20000</v>
      </c>
      <c r="G22" s="109">
        <v>19970.04</v>
      </c>
      <c r="H22" s="110">
        <v>15836.67</v>
      </c>
      <c r="I22" s="111">
        <v>1.2609999999999999</v>
      </c>
      <c r="J22" s="112">
        <v>29.96</v>
      </c>
      <c r="K22" s="113"/>
      <c r="L22" s="110"/>
      <c r="M22" s="110"/>
      <c r="N22" s="110"/>
      <c r="O22" s="110"/>
      <c r="P22" s="114"/>
      <c r="Q22" s="113"/>
      <c r="R22" s="115"/>
      <c r="S22" s="116"/>
      <c r="T22" s="107"/>
      <c r="U22" s="117"/>
    </row>
    <row r="23" spans="1:21" x14ac:dyDescent="0.15">
      <c r="A23" s="105" t="s">
        <v>181</v>
      </c>
      <c r="B23" s="106" t="str">
        <f ca="1">OFFSET(Sheet2!$B$2,MATCH(A23,Sheet2!$C$3:$C$13,0),0)</f>
        <v>110022</v>
      </c>
      <c r="C23" s="107" t="s">
        <v>71</v>
      </c>
      <c r="D23" s="108" t="s">
        <v>123</v>
      </c>
      <c r="E23" s="108" t="s">
        <v>124</v>
      </c>
      <c r="F23" s="109">
        <v>5000</v>
      </c>
      <c r="G23" s="109">
        <v>4992.51</v>
      </c>
      <c r="H23" s="109">
        <v>1848.39</v>
      </c>
      <c r="I23" s="111">
        <v>2.7010000000000001</v>
      </c>
      <c r="J23" s="112">
        <v>7.49</v>
      </c>
      <c r="K23" s="113"/>
      <c r="L23" s="110"/>
      <c r="M23" s="110"/>
      <c r="N23" s="110"/>
      <c r="O23" s="110"/>
      <c r="P23" s="114"/>
      <c r="Q23" s="113"/>
      <c r="R23" s="115"/>
      <c r="S23" s="116"/>
      <c r="T23" s="107"/>
      <c r="U23" s="117"/>
    </row>
    <row r="24" spans="1:21" x14ac:dyDescent="0.15">
      <c r="A24" s="105" t="s">
        <v>181</v>
      </c>
      <c r="B24" s="106" t="str">
        <f ca="1">OFFSET(Sheet2!$B$2,MATCH(A24,Sheet2!$C$3:$C$13,0),0)</f>
        <v>110022</v>
      </c>
      <c r="C24" s="107" t="s">
        <v>71</v>
      </c>
      <c r="D24" s="108" t="s">
        <v>125</v>
      </c>
      <c r="E24" s="108" t="s">
        <v>126</v>
      </c>
      <c r="F24" s="109">
        <v>15000</v>
      </c>
      <c r="G24" s="109">
        <v>14977.53</v>
      </c>
      <c r="H24" s="109">
        <v>5658.3</v>
      </c>
      <c r="I24" s="111">
        <v>2.6469999999999998</v>
      </c>
      <c r="J24" s="112">
        <v>22.47</v>
      </c>
      <c r="K24" s="113"/>
      <c r="L24" s="110"/>
      <c r="M24" s="110"/>
      <c r="N24" s="110"/>
      <c r="O24" s="110"/>
      <c r="P24" s="114"/>
      <c r="Q24" s="113"/>
      <c r="R24" s="115"/>
      <c r="S24" s="116"/>
      <c r="T24" s="107"/>
      <c r="U24" s="117"/>
    </row>
    <row r="25" spans="1:21" x14ac:dyDescent="0.15">
      <c r="A25" s="105" t="s">
        <v>182</v>
      </c>
      <c r="B25" s="106" t="str">
        <f ca="1">OFFSET(Sheet2!$B$2,MATCH(A25,Sheet2!$C$3:$C$13,0),0)</f>
        <v>001707</v>
      </c>
      <c r="C25" s="107" t="s">
        <v>79</v>
      </c>
      <c r="D25" s="108"/>
      <c r="E25" s="108"/>
      <c r="F25" s="110"/>
      <c r="G25" s="109"/>
      <c r="H25" s="110"/>
      <c r="I25" s="111"/>
      <c r="J25" s="112"/>
      <c r="K25" s="120" t="s">
        <v>127</v>
      </c>
      <c r="L25" s="121" t="s">
        <v>128</v>
      </c>
      <c r="M25" s="110">
        <v>15836.67</v>
      </c>
      <c r="N25" s="111">
        <v>1.038</v>
      </c>
      <c r="O25" s="109">
        <v>82.19</v>
      </c>
      <c r="P25" s="122">
        <v>16356.27</v>
      </c>
      <c r="Q25" s="113"/>
      <c r="R25" s="115"/>
      <c r="S25" s="116"/>
      <c r="T25" s="107"/>
      <c r="U25" s="117"/>
    </row>
    <row r="26" spans="1:21" x14ac:dyDescent="0.15">
      <c r="A26" s="105" t="s">
        <v>181</v>
      </c>
      <c r="B26" s="106" t="str">
        <f ca="1">OFFSET(Sheet2!$B$2,MATCH(A26,Sheet2!$C$3:$C$13,0),0)</f>
        <v>110022</v>
      </c>
      <c r="C26" s="107" t="s">
        <v>71</v>
      </c>
      <c r="D26" s="108" t="s">
        <v>129</v>
      </c>
      <c r="E26" s="108" t="s">
        <v>130</v>
      </c>
      <c r="F26" s="109">
        <v>10000</v>
      </c>
      <c r="G26" s="109">
        <v>9985.02</v>
      </c>
      <c r="H26" s="109">
        <v>3550.86</v>
      </c>
      <c r="I26" s="111">
        <v>2.8119999999999998</v>
      </c>
      <c r="J26" s="112">
        <v>14.98</v>
      </c>
      <c r="K26" s="113"/>
      <c r="L26" s="110"/>
      <c r="M26" s="110"/>
      <c r="N26" s="110"/>
      <c r="O26" s="110"/>
      <c r="P26" s="114"/>
      <c r="Q26" s="113"/>
      <c r="R26" s="115"/>
      <c r="S26" s="116"/>
      <c r="T26" s="107"/>
      <c r="U26" s="117"/>
    </row>
    <row r="27" spans="1:21" x14ac:dyDescent="0.15">
      <c r="A27" s="105" t="s">
        <v>181</v>
      </c>
      <c r="B27" s="106" t="str">
        <f ca="1">OFFSET(Sheet2!$B$2,MATCH(A27,Sheet2!$C$3:$C$13,0),0)</f>
        <v>110022</v>
      </c>
      <c r="C27" s="107" t="s">
        <v>71</v>
      </c>
      <c r="D27" s="108" t="s">
        <v>131</v>
      </c>
      <c r="E27" s="108" t="s">
        <v>132</v>
      </c>
      <c r="F27" s="109">
        <v>10000</v>
      </c>
      <c r="G27" s="109">
        <v>9985.02</v>
      </c>
      <c r="H27" s="109">
        <v>3615.14</v>
      </c>
      <c r="I27" s="111">
        <v>2.762</v>
      </c>
      <c r="J27" s="112">
        <v>14.98</v>
      </c>
      <c r="K27" s="113"/>
      <c r="L27" s="110"/>
      <c r="M27" s="110"/>
      <c r="N27" s="110"/>
      <c r="O27" s="110"/>
      <c r="P27" s="114"/>
      <c r="Q27" s="113"/>
      <c r="R27" s="115"/>
      <c r="S27" s="116"/>
      <c r="T27" s="107"/>
      <c r="U27" s="117"/>
    </row>
    <row r="28" spans="1:21" x14ac:dyDescent="0.15">
      <c r="A28" s="105" t="s">
        <v>181</v>
      </c>
      <c r="B28" s="106" t="str">
        <f ca="1">OFFSET(Sheet2!$B$2,MATCH(A28,Sheet2!$C$3:$C$13,0),0)</f>
        <v>110022</v>
      </c>
      <c r="C28" s="107" t="s">
        <v>71</v>
      </c>
      <c r="D28" s="108" t="s">
        <v>134</v>
      </c>
      <c r="E28" s="108" t="s">
        <v>133</v>
      </c>
      <c r="F28" s="109">
        <v>10000</v>
      </c>
      <c r="G28" s="109">
        <v>9985.02</v>
      </c>
      <c r="H28" s="109">
        <v>3598.21</v>
      </c>
      <c r="I28" s="111">
        <v>2.7749999999999999</v>
      </c>
      <c r="J28" s="112">
        <v>14.98</v>
      </c>
      <c r="K28" s="113"/>
      <c r="L28" s="110"/>
      <c r="M28" s="110"/>
      <c r="N28" s="110"/>
      <c r="O28" s="110"/>
      <c r="P28" s="114"/>
      <c r="Q28" s="113"/>
      <c r="R28" s="115"/>
      <c r="S28" s="116"/>
      <c r="T28" s="107"/>
      <c r="U28" s="117"/>
    </row>
    <row r="29" spans="1:21" x14ac:dyDescent="0.15">
      <c r="A29" s="105" t="s">
        <v>181</v>
      </c>
      <c r="B29" s="106" t="str">
        <f ca="1">OFFSET(Sheet2!$B$2,MATCH(A29,Sheet2!$C$3:$C$13,0),0)</f>
        <v>110022</v>
      </c>
      <c r="C29" s="107" t="s">
        <v>71</v>
      </c>
      <c r="D29" s="108" t="s">
        <v>135</v>
      </c>
      <c r="E29" s="108" t="s">
        <v>136</v>
      </c>
      <c r="F29" s="109">
        <v>10000</v>
      </c>
      <c r="G29" s="109">
        <v>9985.02</v>
      </c>
      <c r="H29" s="109">
        <v>3642.84</v>
      </c>
      <c r="I29" s="111">
        <v>2.7410000000000001</v>
      </c>
      <c r="J29" s="112">
        <v>14.98</v>
      </c>
      <c r="K29" s="113"/>
      <c r="L29" s="110"/>
      <c r="M29" s="110"/>
      <c r="N29" s="110"/>
      <c r="O29" s="110"/>
      <c r="P29" s="114"/>
      <c r="Q29" s="113"/>
      <c r="R29" s="115"/>
      <c r="S29" s="116"/>
      <c r="T29" s="107"/>
      <c r="U29" s="117"/>
    </row>
    <row r="30" spans="1:21" x14ac:dyDescent="0.15">
      <c r="A30" s="105" t="s">
        <v>181</v>
      </c>
      <c r="B30" s="106" t="str">
        <f ca="1">OFFSET(Sheet2!$B$2,MATCH(A30,Sheet2!$C$3:$C$13,0),0)</f>
        <v>110022</v>
      </c>
      <c r="C30" s="107" t="s">
        <v>79</v>
      </c>
      <c r="D30" s="108"/>
      <c r="E30" s="108"/>
      <c r="F30" s="110"/>
      <c r="G30" s="110"/>
      <c r="H30" s="110"/>
      <c r="I30" s="110"/>
      <c r="J30" s="115"/>
      <c r="K30" s="120" t="s">
        <v>137</v>
      </c>
      <c r="L30" s="121" t="s">
        <v>138</v>
      </c>
      <c r="M30" s="109">
        <v>3551</v>
      </c>
      <c r="N30" s="111">
        <v>2.8860000000000001</v>
      </c>
      <c r="O30" s="109">
        <v>21.86</v>
      </c>
      <c r="P30" s="122">
        <v>10226.33</v>
      </c>
      <c r="Q30" s="113"/>
      <c r="R30" s="115"/>
      <c r="S30" s="116"/>
      <c r="T30" s="107"/>
      <c r="U30" s="117"/>
    </row>
    <row r="31" spans="1:21" x14ac:dyDescent="0.15">
      <c r="A31" s="105" t="s">
        <v>181</v>
      </c>
      <c r="B31" s="106" t="str">
        <f ca="1">OFFSET(Sheet2!$B$2,MATCH(A31,Sheet2!$C$3:$C$13,0),0)</f>
        <v>110022</v>
      </c>
      <c r="C31" s="107" t="s">
        <v>79</v>
      </c>
      <c r="D31" s="108"/>
      <c r="E31" s="108"/>
      <c r="F31" s="110"/>
      <c r="G31" s="110"/>
      <c r="H31" s="110"/>
      <c r="I31" s="110"/>
      <c r="J31" s="115"/>
      <c r="K31" s="120" t="s">
        <v>139</v>
      </c>
      <c r="L31" s="121" t="s">
        <v>140</v>
      </c>
      <c r="M31" s="109">
        <v>11104.91</v>
      </c>
      <c r="N31" s="111">
        <v>2.915</v>
      </c>
      <c r="O31" s="109">
        <v>116.12</v>
      </c>
      <c r="P31" s="122">
        <v>32254.69</v>
      </c>
      <c r="Q31" s="113"/>
      <c r="R31" s="115"/>
      <c r="S31" s="116"/>
      <c r="T31" s="107"/>
      <c r="U31" s="117"/>
    </row>
    <row r="32" spans="1:21" x14ac:dyDescent="0.15">
      <c r="A32" s="105" t="s">
        <v>181</v>
      </c>
      <c r="B32" s="106" t="str">
        <f ca="1">OFFSET(Sheet2!$B$2,MATCH(A32,Sheet2!$C$3:$C$13,0),0)</f>
        <v>110022</v>
      </c>
      <c r="C32" s="107" t="s">
        <v>79</v>
      </c>
      <c r="D32" s="108"/>
      <c r="E32" s="108"/>
      <c r="F32" s="110"/>
      <c r="G32" s="110"/>
      <c r="H32" s="110"/>
      <c r="I32" s="110"/>
      <c r="J32" s="115"/>
      <c r="K32" s="120" t="s">
        <v>141</v>
      </c>
      <c r="L32" s="121" t="s">
        <v>142</v>
      </c>
      <c r="M32" s="109">
        <v>7779.12</v>
      </c>
      <c r="N32" s="111">
        <v>2.9849999999999999</v>
      </c>
      <c r="O32" s="109">
        <v>116.1</v>
      </c>
      <c r="P32" s="122">
        <v>23104.57</v>
      </c>
      <c r="Q32" s="113"/>
      <c r="R32" s="115"/>
      <c r="S32" s="116"/>
      <c r="T32" s="107"/>
      <c r="U32" s="117"/>
    </row>
    <row r="33" spans="1:21" x14ac:dyDescent="0.15">
      <c r="A33" s="105" t="s">
        <v>183</v>
      </c>
      <c r="B33" s="106" t="str">
        <f ca="1">OFFSET(Sheet2!$B$2,MATCH(A33,Sheet2!$C$3:$C$13,0),0)</f>
        <v>161725</v>
      </c>
      <c r="C33" s="107" t="s">
        <v>71</v>
      </c>
      <c r="D33" s="108" t="s">
        <v>143</v>
      </c>
      <c r="E33" s="108" t="s">
        <v>144</v>
      </c>
      <c r="F33" s="109">
        <v>30000</v>
      </c>
      <c r="G33" s="109">
        <v>29970.03</v>
      </c>
      <c r="H33" s="109">
        <v>30129.72</v>
      </c>
      <c r="I33" s="111">
        <v>0.99470000000000003</v>
      </c>
      <c r="J33" s="112">
        <v>29.97</v>
      </c>
      <c r="K33" s="113"/>
      <c r="L33" s="110"/>
      <c r="M33" s="110"/>
      <c r="N33" s="110"/>
      <c r="O33" s="110"/>
      <c r="P33" s="114"/>
      <c r="Q33" s="113"/>
      <c r="R33" s="115"/>
      <c r="S33" s="116"/>
      <c r="T33" s="107"/>
      <c r="U33" s="117"/>
    </row>
    <row r="34" spans="1:21" x14ac:dyDescent="0.15">
      <c r="A34" s="105" t="s">
        <v>181</v>
      </c>
      <c r="B34" s="106" t="str">
        <f ca="1">OFFSET(Sheet2!$B$2,MATCH(A34,Sheet2!$C$3:$C$13,0),0)</f>
        <v>110022</v>
      </c>
      <c r="C34" s="107" t="s">
        <v>71</v>
      </c>
      <c r="D34" s="108" t="s">
        <v>145</v>
      </c>
      <c r="E34" s="108" t="s">
        <v>146</v>
      </c>
      <c r="F34" s="109">
        <v>15000</v>
      </c>
      <c r="G34" s="109">
        <v>14977.53</v>
      </c>
      <c r="H34" s="109">
        <v>5078.8500000000004</v>
      </c>
      <c r="I34" s="111">
        <v>2.9489999999999998</v>
      </c>
      <c r="J34" s="112">
        <v>22.47</v>
      </c>
      <c r="K34" s="113"/>
      <c r="L34" s="110"/>
      <c r="M34" s="110"/>
      <c r="N34" s="110"/>
      <c r="O34" s="110"/>
      <c r="P34" s="114"/>
      <c r="Q34" s="113"/>
      <c r="R34" s="115"/>
      <c r="S34" s="116"/>
      <c r="T34" s="107"/>
      <c r="U34" s="117"/>
    </row>
    <row r="35" spans="1:21" x14ac:dyDescent="0.15">
      <c r="A35" s="105" t="s">
        <v>181</v>
      </c>
      <c r="B35" s="106" t="str">
        <f ca="1">OFFSET(Sheet2!$B$2,MATCH(A35,Sheet2!$C$3:$C$13,0),0)</f>
        <v>110022</v>
      </c>
      <c r="C35" s="107" t="s">
        <v>79</v>
      </c>
      <c r="D35" s="108"/>
      <c r="E35" s="108"/>
      <c r="F35" s="110"/>
      <c r="G35" s="110"/>
      <c r="H35" s="110"/>
      <c r="I35" s="110"/>
      <c r="J35" s="115"/>
      <c r="K35" s="120" t="s">
        <v>147</v>
      </c>
      <c r="L35" s="121" t="s">
        <v>148</v>
      </c>
      <c r="M35" s="109">
        <v>11331.56</v>
      </c>
      <c r="N35" s="111">
        <v>3.012</v>
      </c>
      <c r="O35" s="109">
        <v>170.65</v>
      </c>
      <c r="P35" s="122">
        <v>33960.01</v>
      </c>
      <c r="Q35" s="113"/>
      <c r="R35" s="115"/>
      <c r="S35" s="116"/>
      <c r="T35" s="107"/>
      <c r="U35" s="117"/>
    </row>
    <row r="36" spans="1:21" x14ac:dyDescent="0.15">
      <c r="A36" s="105" t="s">
        <v>181</v>
      </c>
      <c r="B36" s="106" t="str">
        <f ca="1">OFFSET(Sheet2!$B$2,MATCH(A36,Sheet2!$C$3:$C$13,0),0)</f>
        <v>110022</v>
      </c>
      <c r="C36" s="107" t="s">
        <v>71</v>
      </c>
      <c r="D36" s="108" t="s">
        <v>149</v>
      </c>
      <c r="E36" s="108" t="s">
        <v>150</v>
      </c>
      <c r="F36" s="109">
        <v>30000</v>
      </c>
      <c r="G36" s="109">
        <v>29955.07</v>
      </c>
      <c r="H36" s="109">
        <v>10195.74</v>
      </c>
      <c r="I36" s="111">
        <v>2.9380000000000002</v>
      </c>
      <c r="J36" s="112">
        <v>44.93</v>
      </c>
      <c r="K36" s="113"/>
      <c r="L36" s="110"/>
      <c r="M36" s="110"/>
      <c r="N36" s="110"/>
      <c r="O36" s="110"/>
      <c r="P36" s="114"/>
      <c r="Q36" s="113"/>
      <c r="R36" s="115"/>
      <c r="S36" s="116"/>
      <c r="T36" s="107"/>
      <c r="U36" s="117"/>
    </row>
    <row r="37" spans="1:21" x14ac:dyDescent="0.15">
      <c r="A37" s="105" t="s">
        <v>181</v>
      </c>
      <c r="B37" s="106" t="str">
        <f ca="1">OFFSET(Sheet2!$B$2,MATCH(A37,Sheet2!$C$3:$C$13,0),0)</f>
        <v>110022</v>
      </c>
      <c r="C37" s="107" t="s">
        <v>71</v>
      </c>
      <c r="D37" s="108" t="s">
        <v>151</v>
      </c>
      <c r="E37" s="108" t="s">
        <v>152</v>
      </c>
      <c r="F37" s="109">
        <v>7000</v>
      </c>
      <c r="G37" s="109">
        <v>6989.52</v>
      </c>
      <c r="H37" s="109">
        <v>2375.77</v>
      </c>
      <c r="I37" s="111">
        <v>2.9420000000000002</v>
      </c>
      <c r="J37" s="112">
        <v>10.48</v>
      </c>
      <c r="K37" s="113"/>
      <c r="L37" s="110"/>
      <c r="M37" s="110"/>
      <c r="N37" s="110"/>
      <c r="O37" s="110"/>
      <c r="P37" s="114"/>
      <c r="Q37" s="113"/>
      <c r="R37" s="115"/>
      <c r="S37" s="116"/>
      <c r="T37" s="107"/>
      <c r="U37" s="117"/>
    </row>
    <row r="38" spans="1:21" x14ac:dyDescent="0.15">
      <c r="A38" s="105" t="s">
        <v>183</v>
      </c>
      <c r="B38" s="106" t="str">
        <f ca="1">OFFSET(Sheet2!$B$2,MATCH(A38,Sheet2!$C$3:$C$13,0),0)</f>
        <v>161725</v>
      </c>
      <c r="C38" s="107" t="s">
        <v>71</v>
      </c>
      <c r="D38" s="108" t="s">
        <v>153</v>
      </c>
      <c r="E38" s="108" t="s">
        <v>154</v>
      </c>
      <c r="F38" s="109">
        <v>20000</v>
      </c>
      <c r="G38" s="109">
        <v>19980.02</v>
      </c>
      <c r="H38" s="109">
        <v>20696.11</v>
      </c>
      <c r="I38" s="111">
        <v>0.96540000000000004</v>
      </c>
      <c r="J38" s="112">
        <v>19.98</v>
      </c>
      <c r="K38" s="113"/>
      <c r="L38" s="110"/>
      <c r="M38" s="110"/>
      <c r="N38" s="110"/>
      <c r="O38" s="110"/>
      <c r="P38" s="114"/>
      <c r="Q38" s="113"/>
      <c r="R38" s="115"/>
      <c r="S38" s="116"/>
      <c r="T38" s="107"/>
      <c r="U38" s="117"/>
    </row>
    <row r="39" spans="1:21" x14ac:dyDescent="0.15">
      <c r="A39" s="105" t="s">
        <v>183</v>
      </c>
      <c r="B39" s="106" t="str">
        <f ca="1">OFFSET(Sheet2!$B$2,MATCH(A39,Sheet2!$C$3:$C$13,0),0)</f>
        <v>161725</v>
      </c>
      <c r="C39" s="107" t="s">
        <v>155</v>
      </c>
      <c r="D39" s="108"/>
      <c r="E39" s="108"/>
      <c r="F39" s="110"/>
      <c r="G39" s="110"/>
      <c r="H39" s="110"/>
      <c r="I39" s="110"/>
      <c r="J39" s="115"/>
      <c r="K39" s="113"/>
      <c r="L39" s="110"/>
      <c r="M39" s="110"/>
      <c r="N39" s="110"/>
      <c r="O39" s="110"/>
      <c r="P39" s="114"/>
      <c r="Q39" s="123">
        <v>542.26</v>
      </c>
      <c r="R39" s="119" t="s">
        <v>158</v>
      </c>
      <c r="S39" s="116"/>
      <c r="T39" s="107"/>
      <c r="U39" s="117"/>
    </row>
    <row r="40" spans="1:21" x14ac:dyDescent="0.15">
      <c r="A40" s="105" t="s">
        <v>183</v>
      </c>
      <c r="B40" s="106" t="str">
        <f ca="1">OFFSET(Sheet2!$B$2,MATCH(A40,Sheet2!$C$3:$C$13,0),0)</f>
        <v>161725</v>
      </c>
      <c r="C40" s="107" t="s">
        <v>79</v>
      </c>
      <c r="D40" s="108"/>
      <c r="E40" s="108"/>
      <c r="F40" s="110"/>
      <c r="G40" s="110"/>
      <c r="H40" s="110"/>
      <c r="I40" s="110"/>
      <c r="J40" s="115"/>
      <c r="K40" s="120" t="s">
        <v>159</v>
      </c>
      <c r="L40" s="121" t="s">
        <v>160</v>
      </c>
      <c r="M40" s="109">
        <v>51368.09</v>
      </c>
      <c r="N40" s="111">
        <v>1.0486</v>
      </c>
      <c r="O40" s="109">
        <v>269.33</v>
      </c>
      <c r="P40" s="122">
        <v>53595.25</v>
      </c>
      <c r="Q40" s="113"/>
      <c r="R40" s="115"/>
      <c r="S40" s="116"/>
      <c r="T40" s="107"/>
      <c r="U40" s="117"/>
    </row>
    <row r="41" spans="1:21" x14ac:dyDescent="0.15">
      <c r="A41" s="105" t="s">
        <v>181</v>
      </c>
      <c r="B41" s="106" t="str">
        <f ca="1">OFFSET(Sheet2!$B$2,MATCH(A41,Sheet2!$C$3:$C$13,0),0)</f>
        <v>110022</v>
      </c>
      <c r="C41" s="107" t="s">
        <v>79</v>
      </c>
      <c r="D41" s="108"/>
      <c r="E41" s="108"/>
      <c r="F41" s="110"/>
      <c r="G41" s="110"/>
      <c r="H41" s="110"/>
      <c r="I41" s="110"/>
      <c r="J41" s="115"/>
      <c r="K41" s="120" t="s">
        <v>161</v>
      </c>
      <c r="L41" s="121" t="s">
        <v>162</v>
      </c>
      <c r="M41" s="109">
        <v>26956.43</v>
      </c>
      <c r="N41" s="111">
        <v>2.7309999999999999</v>
      </c>
      <c r="O41" s="109">
        <v>368.09</v>
      </c>
      <c r="P41" s="122">
        <v>73249.919999999998</v>
      </c>
      <c r="Q41" s="113"/>
      <c r="R41" s="115"/>
      <c r="S41" s="116"/>
      <c r="T41" s="107"/>
      <c r="U41" s="117"/>
    </row>
    <row r="42" spans="1:21" x14ac:dyDescent="0.15">
      <c r="A42" s="105" t="s">
        <v>184</v>
      </c>
      <c r="B42" s="106" t="str">
        <f ca="1">OFFSET(Sheet2!$B$2,MATCH(A42,Sheet2!$C$3:$C$13,0),0)</f>
        <v>320007</v>
      </c>
      <c r="C42" s="107" t="s">
        <v>71</v>
      </c>
      <c r="D42" s="108" t="s">
        <v>163</v>
      </c>
      <c r="E42" s="108" t="s">
        <v>164</v>
      </c>
      <c r="F42" s="109">
        <v>20000</v>
      </c>
      <c r="G42" s="109">
        <v>19970.04</v>
      </c>
      <c r="H42" s="109">
        <v>14335.99</v>
      </c>
      <c r="I42" s="111">
        <v>1.393</v>
      </c>
      <c r="J42" s="112">
        <v>29.96</v>
      </c>
      <c r="K42" s="106"/>
      <c r="L42" s="107"/>
      <c r="M42" s="107"/>
      <c r="N42" s="107"/>
      <c r="O42" s="107"/>
      <c r="P42" s="124"/>
      <c r="Q42" s="106"/>
      <c r="R42" s="117"/>
      <c r="S42" s="116"/>
      <c r="T42" s="107"/>
      <c r="U42" s="117"/>
    </row>
    <row r="43" spans="1:21" x14ac:dyDescent="0.15">
      <c r="A43" s="105" t="s">
        <v>55</v>
      </c>
      <c r="B43" s="106" t="str">
        <f ca="1">OFFSET(Sheet2!$B$2,MATCH(A43,Sheet2!$C$3:$C$13,0),0)</f>
        <v>161028</v>
      </c>
      <c r="C43" s="107" t="s">
        <v>71</v>
      </c>
      <c r="D43" s="108" t="s">
        <v>165</v>
      </c>
      <c r="E43" s="108" t="s">
        <v>164</v>
      </c>
      <c r="F43" s="109">
        <v>15000</v>
      </c>
      <c r="G43" s="109">
        <v>14982.02</v>
      </c>
      <c r="H43" s="109">
        <v>10817.34</v>
      </c>
      <c r="I43" s="111">
        <v>1.385</v>
      </c>
      <c r="J43" s="112">
        <v>17.98</v>
      </c>
      <c r="K43" s="106"/>
      <c r="L43" s="107"/>
      <c r="M43" s="107"/>
      <c r="N43" s="107"/>
      <c r="O43" s="107"/>
      <c r="P43" s="124"/>
      <c r="Q43" s="106"/>
      <c r="R43" s="117"/>
      <c r="S43" s="116"/>
      <c r="T43" s="107"/>
      <c r="U43" s="117"/>
    </row>
    <row r="44" spans="1:21" x14ac:dyDescent="0.15">
      <c r="A44" s="105" t="s">
        <v>55</v>
      </c>
      <c r="B44" s="106" t="str">
        <f ca="1">OFFSET(Sheet2!$B$2,MATCH(A44,Sheet2!$C$3:$C$13,0),0)</f>
        <v>161028</v>
      </c>
      <c r="C44" s="107" t="s">
        <v>155</v>
      </c>
      <c r="D44" s="108"/>
      <c r="E44" s="108"/>
      <c r="F44" s="110"/>
      <c r="G44" s="110"/>
      <c r="H44" s="110"/>
      <c r="I44" s="110"/>
      <c r="J44" s="115"/>
      <c r="K44" s="113"/>
      <c r="L44" s="110"/>
      <c r="M44" s="110"/>
      <c r="N44" s="110"/>
      <c r="O44" s="110"/>
      <c r="P44" s="114"/>
      <c r="Q44" s="123">
        <v>5019.95</v>
      </c>
      <c r="R44" s="119" t="s">
        <v>172</v>
      </c>
      <c r="S44" s="116"/>
      <c r="T44" s="107"/>
      <c r="U44" s="117"/>
    </row>
    <row r="45" spans="1:21" x14ac:dyDescent="0.15">
      <c r="A45" s="105" t="s">
        <v>181</v>
      </c>
      <c r="B45" s="106" t="str">
        <f ca="1">OFFSET(Sheet2!$B$2,MATCH(A45,Sheet2!$C$3:$C$13,0),0)</f>
        <v>110022</v>
      </c>
      <c r="C45" s="107" t="s">
        <v>71</v>
      </c>
      <c r="D45" s="108" t="s">
        <v>173</v>
      </c>
      <c r="E45" s="108" t="s">
        <v>174</v>
      </c>
      <c r="F45" s="109">
        <v>20000</v>
      </c>
      <c r="G45" s="109">
        <v>19970.04</v>
      </c>
      <c r="H45" s="109">
        <v>6721.66</v>
      </c>
      <c r="I45" s="111">
        <v>2.9710000000000001</v>
      </c>
      <c r="J45" s="112">
        <v>29.96</v>
      </c>
      <c r="K45" s="106"/>
      <c r="L45" s="107"/>
      <c r="M45" s="107"/>
      <c r="N45" s="107"/>
      <c r="O45" s="107"/>
      <c r="P45" s="124"/>
      <c r="Q45" s="106"/>
      <c r="R45" s="117"/>
      <c r="S45" s="116"/>
      <c r="T45" s="107"/>
      <c r="U45" s="117"/>
    </row>
    <row r="46" spans="1:21" x14ac:dyDescent="0.15">
      <c r="A46" s="105" t="s">
        <v>52</v>
      </c>
      <c r="B46" s="106" t="str">
        <f ca="1">OFFSET(Sheet2!$B$2,MATCH(A46,Sheet2!$C$3:$C$13,0),0)</f>
        <v>001410</v>
      </c>
      <c r="C46" s="107" t="s">
        <v>71</v>
      </c>
      <c r="D46" s="108" t="s">
        <v>175</v>
      </c>
      <c r="E46" s="108" t="s">
        <v>174</v>
      </c>
      <c r="F46" s="109">
        <v>10000</v>
      </c>
      <c r="G46" s="109">
        <v>9985.02</v>
      </c>
      <c r="H46" s="109">
        <v>3057.26</v>
      </c>
      <c r="I46" s="111">
        <v>3.266</v>
      </c>
      <c r="J46" s="112">
        <v>14.98</v>
      </c>
      <c r="K46" s="106"/>
      <c r="L46" s="107"/>
      <c r="M46" s="107"/>
      <c r="N46" s="107"/>
      <c r="O46" s="107"/>
      <c r="P46" s="124"/>
      <c r="Q46" s="106"/>
      <c r="R46" s="117"/>
      <c r="S46" s="116"/>
      <c r="T46" s="107"/>
      <c r="U46" s="117"/>
    </row>
    <row r="47" spans="1:21" x14ac:dyDescent="0.15">
      <c r="A47" s="105" t="s">
        <v>185</v>
      </c>
      <c r="B47" s="106" t="str">
        <f ca="1">OFFSET(Sheet2!$B$2,MATCH(A47,Sheet2!$C$3:$C$13,0),0)</f>
        <v>519005</v>
      </c>
      <c r="C47" s="107" t="s">
        <v>71</v>
      </c>
      <c r="D47" s="108" t="s">
        <v>176</v>
      </c>
      <c r="E47" s="108" t="s">
        <v>174</v>
      </c>
      <c r="F47" s="109">
        <v>10000</v>
      </c>
      <c r="G47" s="109">
        <v>9985.02</v>
      </c>
      <c r="H47" s="109">
        <v>7188.64</v>
      </c>
      <c r="I47" s="111">
        <v>1.389</v>
      </c>
      <c r="J47" s="112">
        <v>14.98</v>
      </c>
      <c r="K47" s="106"/>
      <c r="L47" s="107"/>
      <c r="M47" s="107"/>
      <c r="N47" s="107"/>
      <c r="O47" s="107"/>
      <c r="P47" s="124"/>
      <c r="Q47" s="106"/>
      <c r="R47" s="117"/>
      <c r="S47" s="116"/>
      <c r="T47" s="107"/>
      <c r="U47" s="117"/>
    </row>
    <row r="48" spans="1:21" x14ac:dyDescent="0.15">
      <c r="A48" s="105" t="s">
        <v>183</v>
      </c>
      <c r="B48" s="106" t="str">
        <f ca="1">OFFSET(Sheet2!$B$2,MATCH(A48,Sheet2!$C$3:$C$13,0),0)</f>
        <v>161725</v>
      </c>
      <c r="C48" s="107" t="s">
        <v>71</v>
      </c>
      <c r="D48" s="108" t="s">
        <v>177</v>
      </c>
      <c r="E48" s="108" t="s">
        <v>174</v>
      </c>
      <c r="F48" s="109">
        <v>10000</v>
      </c>
      <c r="G48" s="109">
        <v>9990.01</v>
      </c>
      <c r="H48" s="109">
        <v>10491.5</v>
      </c>
      <c r="I48" s="111">
        <v>0.95220000000000005</v>
      </c>
      <c r="J48" s="112">
        <v>9.99</v>
      </c>
      <c r="K48" s="106"/>
      <c r="L48" s="107"/>
      <c r="M48" s="107"/>
      <c r="N48" s="107"/>
      <c r="O48" s="107"/>
      <c r="P48" s="124"/>
      <c r="Q48" s="106"/>
      <c r="R48" s="117"/>
      <c r="S48" s="116"/>
      <c r="T48" s="107"/>
      <c r="U48" s="117"/>
    </row>
    <row r="49" spans="1:21" x14ac:dyDescent="0.15">
      <c r="A49" s="105" t="s">
        <v>185</v>
      </c>
      <c r="B49" s="106" t="str">
        <f ca="1">OFFSET(Sheet2!$B$2,MATCH(A49,Sheet2!$C$3:$C$13,0),0)</f>
        <v>519005</v>
      </c>
      <c r="C49" s="107" t="s">
        <v>71</v>
      </c>
      <c r="D49" s="108" t="s">
        <v>188</v>
      </c>
      <c r="E49" s="108" t="s">
        <v>189</v>
      </c>
      <c r="F49" s="109">
        <v>10000</v>
      </c>
      <c r="G49" s="109">
        <v>9985.02</v>
      </c>
      <c r="H49" s="109">
        <v>7668.99</v>
      </c>
      <c r="I49" s="111">
        <v>1.302</v>
      </c>
      <c r="J49" s="112">
        <v>14.98</v>
      </c>
      <c r="K49" s="106"/>
      <c r="L49" s="107"/>
      <c r="M49" s="107"/>
      <c r="N49" s="107"/>
      <c r="O49" s="107"/>
      <c r="P49" s="124"/>
      <c r="Q49" s="106"/>
      <c r="R49" s="117"/>
      <c r="S49" s="116"/>
      <c r="T49" s="107"/>
      <c r="U49" s="117"/>
    </row>
    <row r="50" spans="1:21" x14ac:dyDescent="0.15">
      <c r="A50" s="105" t="s">
        <v>184</v>
      </c>
      <c r="B50" s="106" t="str">
        <f ca="1">OFFSET(Sheet2!$B$2,MATCH(A50,Sheet2!$C$3:$C$13,0),0)</f>
        <v>320007</v>
      </c>
      <c r="C50" s="107" t="s">
        <v>71</v>
      </c>
      <c r="D50" s="108" t="s">
        <v>190</v>
      </c>
      <c r="E50" s="108" t="s">
        <v>189</v>
      </c>
      <c r="F50" s="109">
        <v>10000</v>
      </c>
      <c r="G50" s="109">
        <v>9985.02</v>
      </c>
      <c r="H50" s="109">
        <v>5904.8</v>
      </c>
      <c r="I50" s="111">
        <v>1.6910000000000001</v>
      </c>
      <c r="J50" s="112">
        <v>14.98</v>
      </c>
      <c r="K50" s="106"/>
      <c r="L50" s="107"/>
      <c r="M50" s="107"/>
      <c r="N50" s="107"/>
      <c r="O50" s="107"/>
      <c r="P50" s="124"/>
      <c r="Q50" s="106"/>
      <c r="R50" s="117"/>
      <c r="S50" s="116"/>
      <c r="T50" s="107"/>
      <c r="U50" s="117"/>
    </row>
    <row r="51" spans="1:21" x14ac:dyDescent="0.15">
      <c r="A51" s="105" t="s">
        <v>52</v>
      </c>
      <c r="B51" s="106" t="str">
        <f ca="1">OFFSET(Sheet2!$B$2,MATCH(A51,Sheet2!$C$3:$C$13,0),0)</f>
        <v>001410</v>
      </c>
      <c r="C51" s="107" t="s">
        <v>71</v>
      </c>
      <c r="D51" s="108" t="s">
        <v>191</v>
      </c>
      <c r="E51" s="108" t="s">
        <v>189</v>
      </c>
      <c r="F51" s="109">
        <v>10000</v>
      </c>
      <c r="G51" s="109">
        <v>9985.02</v>
      </c>
      <c r="H51" s="109">
        <v>3163.82</v>
      </c>
      <c r="I51" s="111">
        <v>3.1560000000000001</v>
      </c>
      <c r="J51" s="112">
        <v>14.98</v>
      </c>
      <c r="K51" s="106"/>
      <c r="L51" s="107"/>
      <c r="M51" s="107"/>
      <c r="N51" s="107"/>
      <c r="O51" s="107"/>
      <c r="P51" s="124"/>
      <c r="Q51" s="106"/>
      <c r="R51" s="117"/>
      <c r="S51" s="116"/>
      <c r="T51" s="107"/>
      <c r="U51" s="117"/>
    </row>
    <row r="52" spans="1:21" x14ac:dyDescent="0.15">
      <c r="A52" s="105" t="s">
        <v>184</v>
      </c>
      <c r="B52" s="106" t="str">
        <f ca="1">OFFSET(Sheet2!$B$2,MATCH(A52,Sheet2!$C$3:$C$13,0),0)</f>
        <v>320007</v>
      </c>
      <c r="C52" s="107" t="s">
        <v>71</v>
      </c>
      <c r="D52" s="108" t="s">
        <v>192</v>
      </c>
      <c r="E52" s="108" t="s">
        <v>193</v>
      </c>
      <c r="F52" s="109">
        <v>10000</v>
      </c>
      <c r="G52" s="109">
        <v>9985.02</v>
      </c>
      <c r="H52" s="109">
        <v>6073.61</v>
      </c>
      <c r="I52" s="111">
        <v>1.6439999999999999</v>
      </c>
      <c r="J52" s="112">
        <v>14.98</v>
      </c>
      <c r="K52" s="106"/>
      <c r="L52" s="107"/>
      <c r="M52" s="107"/>
      <c r="N52" s="107"/>
      <c r="O52" s="107"/>
      <c r="P52" s="124"/>
      <c r="Q52" s="106"/>
      <c r="R52" s="117"/>
      <c r="S52" s="116"/>
      <c r="T52" s="107"/>
      <c r="U52" s="117"/>
    </row>
    <row r="53" spans="1:21" x14ac:dyDescent="0.15">
      <c r="A53" s="50"/>
      <c r="B53" s="51" t="e">
        <f ca="1">OFFSET(Sheet2!$B$2,MATCH(A53,Sheet2!$C$3:$C$13,0),0)</f>
        <v>#N/A</v>
      </c>
      <c r="C53" s="52"/>
      <c r="D53" s="53"/>
      <c r="E53" s="53"/>
      <c r="F53" s="54"/>
      <c r="G53" s="54"/>
      <c r="H53" s="54"/>
      <c r="I53" s="56"/>
      <c r="J53" s="57"/>
      <c r="K53" s="51"/>
      <c r="L53" s="52"/>
      <c r="M53" s="52"/>
      <c r="N53" s="52"/>
      <c r="O53" s="52"/>
      <c r="P53" s="69"/>
      <c r="Q53" s="51"/>
      <c r="R53" s="62"/>
      <c r="S53" s="61"/>
      <c r="T53" s="52"/>
      <c r="U53" s="62"/>
    </row>
    <row r="54" spans="1:21" x14ac:dyDescent="0.15">
      <c r="A54" s="49"/>
      <c r="B54" s="51" t="e">
        <f ca="1">OFFSET(Sheet2!$B$2,MATCH(A54,Sheet2!$C$3:$C$13,0),0)</f>
        <v>#N/A</v>
      </c>
      <c r="C54" s="70"/>
      <c r="D54" s="71"/>
      <c r="E54" s="71"/>
      <c r="F54" s="72"/>
      <c r="G54" s="72"/>
      <c r="H54" s="73"/>
      <c r="I54" s="74"/>
      <c r="J54" s="75"/>
      <c r="K54" s="76"/>
      <c r="L54" s="73"/>
      <c r="M54" s="73"/>
      <c r="N54" s="73"/>
      <c r="O54" s="73"/>
      <c r="P54" s="77"/>
      <c r="Q54" s="76"/>
      <c r="R54" s="78"/>
      <c r="S54" s="79"/>
      <c r="T54" s="70"/>
      <c r="U54" s="80"/>
    </row>
    <row r="55" spans="1:21" x14ac:dyDescent="0.15">
      <c r="A55" s="50"/>
      <c r="B55" s="51" t="e">
        <f ca="1">OFFSET(Sheet2!$B$2,MATCH(A55,Sheet2!$C$3:$C$13,0),0)</f>
        <v>#N/A</v>
      </c>
      <c r="C55" s="52"/>
      <c r="D55" s="53"/>
      <c r="E55" s="53"/>
      <c r="F55" s="54"/>
      <c r="G55" s="54"/>
      <c r="H55" s="55"/>
      <c r="I55" s="56"/>
      <c r="J55" s="57"/>
      <c r="K55" s="58"/>
      <c r="L55" s="55"/>
      <c r="M55" s="55"/>
      <c r="N55" s="55"/>
      <c r="O55" s="55"/>
      <c r="P55" s="59"/>
      <c r="Q55" s="58"/>
      <c r="R55" s="60"/>
      <c r="S55" s="61"/>
      <c r="T55" s="52"/>
      <c r="U55" s="62"/>
    </row>
    <row r="56" spans="1:21" x14ac:dyDescent="0.15">
      <c r="A56" s="50"/>
      <c r="B56" s="51" t="e">
        <f ca="1">OFFSET(Sheet2!$B$2,MATCH(A56,Sheet2!$C$3:$C$13,0),0)</f>
        <v>#N/A</v>
      </c>
      <c r="C56" s="52"/>
      <c r="D56" s="53"/>
      <c r="E56" s="53"/>
      <c r="F56" s="54"/>
      <c r="G56" s="54"/>
      <c r="H56" s="55"/>
      <c r="I56" s="56"/>
      <c r="J56" s="57"/>
      <c r="K56" s="58"/>
      <c r="L56" s="55"/>
      <c r="M56" s="55"/>
      <c r="N56" s="55"/>
      <c r="O56" s="55"/>
      <c r="P56" s="59"/>
      <c r="Q56" s="58"/>
      <c r="R56" s="60"/>
      <c r="S56" s="61"/>
      <c r="T56" s="52"/>
      <c r="U56" s="62"/>
    </row>
    <row r="57" spans="1:21" x14ac:dyDescent="0.15">
      <c r="A57" s="50"/>
      <c r="B57" s="51" t="e">
        <f ca="1">OFFSET(Sheet2!$B$2,MATCH(A57,Sheet2!$C$3:$C$13,0),0)</f>
        <v>#N/A</v>
      </c>
      <c r="C57" s="52"/>
      <c r="D57" s="53"/>
      <c r="E57" s="53"/>
      <c r="F57" s="54"/>
      <c r="G57" s="54"/>
      <c r="H57" s="55"/>
      <c r="I57" s="56"/>
      <c r="J57" s="57"/>
      <c r="K57" s="58"/>
      <c r="L57" s="55"/>
      <c r="M57" s="55"/>
      <c r="N57" s="55"/>
      <c r="O57" s="55"/>
      <c r="P57" s="59"/>
      <c r="Q57" s="58"/>
      <c r="R57" s="60"/>
      <c r="S57" s="61"/>
      <c r="T57" s="52"/>
      <c r="U57" s="62"/>
    </row>
    <row r="58" spans="1:21" x14ac:dyDescent="0.15">
      <c r="A58" s="50"/>
      <c r="B58" s="51" t="e">
        <f ca="1">OFFSET(Sheet2!$B$2,MATCH(A58,Sheet2!$C$3:$C$13,0),0)</f>
        <v>#N/A</v>
      </c>
      <c r="C58" s="52"/>
      <c r="D58" s="53"/>
      <c r="E58" s="53"/>
      <c r="F58" s="54"/>
      <c r="G58" s="54"/>
      <c r="H58" s="55"/>
      <c r="I58" s="56"/>
      <c r="J58" s="57"/>
      <c r="K58" s="58"/>
      <c r="L58" s="55"/>
      <c r="M58" s="55"/>
      <c r="N58" s="55"/>
      <c r="O58" s="55"/>
      <c r="P58" s="59"/>
      <c r="Q58" s="58"/>
      <c r="R58" s="60"/>
      <c r="S58" s="61"/>
      <c r="T58" s="52"/>
      <c r="U58" s="62"/>
    </row>
    <row r="59" spans="1:21" x14ac:dyDescent="0.15">
      <c r="A59" s="50"/>
      <c r="B59" s="51" t="e">
        <f ca="1">OFFSET(Sheet2!$B$2,MATCH(A59,Sheet2!$C$3:$C$13,0),0)</f>
        <v>#N/A</v>
      </c>
      <c r="C59" s="52"/>
      <c r="D59" s="53"/>
      <c r="E59" s="53"/>
      <c r="F59" s="54"/>
      <c r="G59" s="54"/>
      <c r="H59" s="55"/>
      <c r="I59" s="56"/>
      <c r="J59" s="57"/>
      <c r="K59" s="58"/>
      <c r="L59" s="55"/>
      <c r="M59" s="55"/>
      <c r="N59" s="55"/>
      <c r="O59" s="55"/>
      <c r="P59" s="59"/>
      <c r="Q59" s="58"/>
      <c r="R59" s="60"/>
      <c r="S59" s="63"/>
      <c r="T59" s="55"/>
      <c r="U59" s="64"/>
    </row>
    <row r="60" spans="1:21" x14ac:dyDescent="0.15">
      <c r="A60" s="50"/>
      <c r="B60" s="51" t="e">
        <f ca="1">OFFSET(Sheet2!$B$2,MATCH(A60,Sheet2!$C$3:$C$13,0),0)</f>
        <v>#N/A</v>
      </c>
      <c r="C60" s="52"/>
      <c r="D60" s="53"/>
      <c r="E60" s="53"/>
      <c r="F60" s="54"/>
      <c r="G60" s="54"/>
      <c r="H60" s="55"/>
      <c r="I60" s="56"/>
      <c r="J60" s="57"/>
      <c r="K60" s="65"/>
      <c r="L60" s="66"/>
      <c r="M60" s="54"/>
      <c r="N60" s="56"/>
      <c r="O60" s="54"/>
      <c r="P60" s="67"/>
      <c r="Q60" s="58"/>
      <c r="R60" s="60"/>
      <c r="S60" s="61"/>
      <c r="T60" s="52"/>
      <c r="U60" s="62"/>
    </row>
    <row r="61" spans="1:21" x14ac:dyDescent="0.15">
      <c r="A61" s="50"/>
      <c r="B61" s="51" t="e">
        <f ca="1">OFFSET(Sheet2!$B$2,MATCH(A61,Sheet2!$C$3:$C$13,0),0)</f>
        <v>#N/A</v>
      </c>
      <c r="C61" s="52"/>
      <c r="D61" s="53"/>
      <c r="E61" s="53"/>
      <c r="F61" s="54"/>
      <c r="G61" s="54"/>
      <c r="H61" s="55"/>
      <c r="I61" s="56"/>
      <c r="J61" s="57"/>
      <c r="K61" s="65"/>
      <c r="L61" s="66"/>
      <c r="M61" s="55"/>
      <c r="N61" s="56"/>
      <c r="O61" s="54"/>
      <c r="P61" s="67"/>
      <c r="Q61" s="58"/>
      <c r="R61" s="60"/>
      <c r="S61" s="61"/>
      <c r="T61" s="52"/>
      <c r="U61" s="62"/>
    </row>
    <row r="62" spans="1:21" x14ac:dyDescent="0.15">
      <c r="A62" s="50"/>
      <c r="B62" s="51" t="e">
        <f ca="1">OFFSET(Sheet2!$B$2,MATCH(A62,Sheet2!$C$3:$C$13,0),0)</f>
        <v>#N/A</v>
      </c>
      <c r="C62" s="52"/>
      <c r="D62" s="53"/>
      <c r="E62" s="53"/>
      <c r="F62" s="54"/>
      <c r="G62" s="54"/>
      <c r="H62" s="55"/>
      <c r="I62" s="56"/>
      <c r="J62" s="57"/>
      <c r="K62" s="65"/>
      <c r="L62" s="66"/>
      <c r="M62" s="55"/>
      <c r="N62" s="56"/>
      <c r="O62" s="54"/>
      <c r="P62" s="67"/>
      <c r="Q62" s="58"/>
      <c r="R62" s="60"/>
      <c r="S62" s="61"/>
      <c r="T62" s="52"/>
      <c r="U62" s="62"/>
    </row>
    <row r="63" spans="1:21" x14ac:dyDescent="0.15">
      <c r="A63" s="50"/>
      <c r="B63" s="51" t="e">
        <f ca="1">OFFSET(Sheet2!$B$2,MATCH(A63,Sheet2!$C$3:$C$13,0),0)</f>
        <v>#N/A</v>
      </c>
      <c r="C63" s="52"/>
      <c r="D63" s="53"/>
      <c r="E63" s="53"/>
      <c r="F63" s="54"/>
      <c r="G63" s="54"/>
      <c r="H63" s="55"/>
      <c r="I63" s="56"/>
      <c r="J63" s="57"/>
      <c r="K63" s="58"/>
      <c r="L63" s="55"/>
      <c r="M63" s="55"/>
      <c r="N63" s="55"/>
      <c r="O63" s="55"/>
      <c r="P63" s="59"/>
      <c r="Q63" s="58"/>
      <c r="R63" s="60"/>
      <c r="S63" s="61"/>
      <c r="T63" s="52"/>
      <c r="U63" s="62"/>
    </row>
    <row r="64" spans="1:21" x14ac:dyDescent="0.15">
      <c r="A64" s="50"/>
      <c r="B64" s="51" t="e">
        <f ca="1">OFFSET(Sheet2!$B$2,MATCH(A64,Sheet2!$C$3:$C$13,0),0)</f>
        <v>#N/A</v>
      </c>
      <c r="C64" s="52"/>
      <c r="D64" s="53"/>
      <c r="E64" s="53"/>
      <c r="F64" s="54"/>
      <c r="G64" s="54"/>
      <c r="H64" s="55"/>
      <c r="I64" s="56"/>
      <c r="J64" s="57"/>
      <c r="K64" s="58"/>
      <c r="L64" s="55"/>
      <c r="M64" s="55"/>
      <c r="N64" s="55"/>
      <c r="O64" s="55"/>
      <c r="P64" s="59"/>
      <c r="Q64" s="58"/>
      <c r="R64" s="60"/>
      <c r="S64" s="61"/>
      <c r="T64" s="52"/>
      <c r="U64" s="62"/>
    </row>
    <row r="65" spans="1:21" x14ac:dyDescent="0.15">
      <c r="A65" s="50"/>
      <c r="B65" s="51" t="e">
        <f ca="1">OFFSET(Sheet2!$B$2,MATCH(A65,Sheet2!$C$3:$C$13,0),0)</f>
        <v>#N/A</v>
      </c>
      <c r="C65" s="52"/>
      <c r="D65" s="53"/>
      <c r="E65" s="53"/>
      <c r="F65" s="54"/>
      <c r="G65" s="54"/>
      <c r="H65" s="55"/>
      <c r="I65" s="56"/>
      <c r="J65" s="57"/>
      <c r="K65" s="65"/>
      <c r="L65" s="66"/>
      <c r="M65" s="55"/>
      <c r="N65" s="56"/>
      <c r="O65" s="54"/>
      <c r="P65" s="67"/>
      <c r="Q65" s="58"/>
      <c r="R65" s="60"/>
      <c r="S65" s="61"/>
      <c r="T65" s="52"/>
      <c r="U65" s="62"/>
    </row>
    <row r="66" spans="1:21" x14ac:dyDescent="0.15">
      <c r="A66" s="50"/>
      <c r="B66" s="51" t="e">
        <f ca="1">OFFSET(Sheet2!$B$2,MATCH(A66,Sheet2!$C$3:$C$13,0),0)</f>
        <v>#N/A</v>
      </c>
      <c r="C66" s="52"/>
      <c r="D66" s="53"/>
      <c r="E66" s="53"/>
      <c r="F66" s="54"/>
      <c r="G66" s="54"/>
      <c r="H66" s="55"/>
      <c r="I66" s="56"/>
      <c r="J66" s="57"/>
      <c r="K66" s="58"/>
      <c r="L66" s="55"/>
      <c r="M66" s="55"/>
      <c r="N66" s="55"/>
      <c r="O66" s="55"/>
      <c r="P66" s="59"/>
      <c r="Q66" s="58"/>
      <c r="R66" s="60"/>
      <c r="S66" s="61"/>
      <c r="T66" s="52"/>
      <c r="U66" s="62"/>
    </row>
    <row r="67" spans="1:21" x14ac:dyDescent="0.15">
      <c r="A67" s="50"/>
      <c r="B67" s="51" t="e">
        <f ca="1">OFFSET(Sheet2!$B$2,MATCH(A67,Sheet2!$C$3:$C$13,0),0)</f>
        <v>#N/A</v>
      </c>
      <c r="C67" s="52"/>
      <c r="D67" s="53"/>
      <c r="E67" s="53"/>
      <c r="F67" s="54"/>
      <c r="G67" s="54"/>
      <c r="H67" s="55"/>
      <c r="I67" s="56"/>
      <c r="J67" s="57"/>
      <c r="K67" s="58"/>
      <c r="L67" s="55"/>
      <c r="M67" s="55"/>
      <c r="N67" s="55"/>
      <c r="O67" s="55"/>
      <c r="P67" s="59"/>
      <c r="Q67" s="58"/>
      <c r="R67" s="60"/>
      <c r="S67" s="61"/>
      <c r="T67" s="52"/>
      <c r="U67" s="62"/>
    </row>
    <row r="68" spans="1:21" x14ac:dyDescent="0.15">
      <c r="A68" s="50"/>
      <c r="B68" s="51" t="e">
        <f ca="1">OFFSET(Sheet2!$B$2,MATCH(A68,Sheet2!$C$3:$C$13,0),0)</f>
        <v>#N/A</v>
      </c>
      <c r="C68" s="52"/>
      <c r="D68" s="53"/>
      <c r="E68" s="53"/>
      <c r="F68" s="54"/>
      <c r="G68" s="54"/>
      <c r="H68" s="55"/>
      <c r="I68" s="56"/>
      <c r="J68" s="57"/>
      <c r="K68" s="58"/>
      <c r="L68" s="55"/>
      <c r="M68" s="55"/>
      <c r="N68" s="55"/>
      <c r="O68" s="55"/>
      <c r="P68" s="59"/>
      <c r="Q68" s="58"/>
      <c r="R68" s="60"/>
      <c r="S68" s="61"/>
      <c r="T68" s="52"/>
      <c r="U68" s="62"/>
    </row>
    <row r="69" spans="1:21" x14ac:dyDescent="0.15">
      <c r="A69" s="50"/>
      <c r="B69" s="51" t="e">
        <f ca="1">OFFSET(Sheet2!$B$2,MATCH(A69,Sheet2!$C$3:$C$13,0),0)</f>
        <v>#N/A</v>
      </c>
      <c r="C69" s="52"/>
      <c r="D69" s="53"/>
      <c r="E69" s="53"/>
      <c r="F69" s="54"/>
      <c r="G69" s="54"/>
      <c r="H69" s="55"/>
      <c r="I69" s="56"/>
      <c r="J69" s="57"/>
      <c r="K69" s="65"/>
      <c r="L69" s="66"/>
      <c r="M69" s="55"/>
      <c r="N69" s="56"/>
      <c r="O69" s="54"/>
      <c r="P69" s="67"/>
      <c r="Q69" s="58"/>
      <c r="R69" s="60"/>
      <c r="S69" s="61"/>
      <c r="T69" s="52"/>
      <c r="U69" s="62"/>
    </row>
    <row r="70" spans="1:21" x14ac:dyDescent="0.15">
      <c r="A70" s="50"/>
      <c r="B70" s="51" t="e">
        <f ca="1">OFFSET(Sheet2!$B$2,MATCH(A70,Sheet2!$C$3:$C$13,0),0)</f>
        <v>#N/A</v>
      </c>
      <c r="C70" s="52"/>
      <c r="D70" s="53"/>
      <c r="E70" s="53"/>
      <c r="F70" s="54"/>
      <c r="G70" s="54"/>
      <c r="H70" s="55"/>
      <c r="I70" s="56"/>
      <c r="J70" s="57"/>
      <c r="K70" s="58"/>
      <c r="L70" s="55"/>
      <c r="M70" s="55"/>
      <c r="N70" s="55"/>
      <c r="O70" s="55"/>
      <c r="P70" s="59"/>
      <c r="Q70" s="58"/>
      <c r="R70" s="60"/>
      <c r="S70" s="61"/>
      <c r="T70" s="52"/>
      <c r="U70" s="62"/>
    </row>
    <row r="71" spans="1:21" x14ac:dyDescent="0.15">
      <c r="A71" s="50"/>
      <c r="B71" s="51" t="e">
        <f ca="1">OFFSET(Sheet2!$B$2,MATCH(A71,Sheet2!$C$3:$C$13,0),0)</f>
        <v>#N/A</v>
      </c>
      <c r="C71" s="52"/>
      <c r="D71" s="53"/>
      <c r="E71" s="53"/>
      <c r="F71" s="54"/>
      <c r="G71" s="54"/>
      <c r="H71" s="55"/>
      <c r="I71" s="56"/>
      <c r="J71" s="57"/>
      <c r="K71" s="58"/>
      <c r="L71" s="55"/>
      <c r="M71" s="55"/>
      <c r="N71" s="55"/>
      <c r="O71" s="55"/>
      <c r="P71" s="59"/>
      <c r="Q71" s="58"/>
      <c r="R71" s="60"/>
      <c r="S71" s="61"/>
      <c r="T71" s="52"/>
      <c r="U71" s="62"/>
    </row>
    <row r="72" spans="1:21" x14ac:dyDescent="0.15">
      <c r="A72" s="50"/>
      <c r="B72" s="51" t="e">
        <f ca="1">OFFSET(Sheet2!$B$2,MATCH(A72,Sheet2!$C$3:$C$13,0),0)</f>
        <v>#N/A</v>
      </c>
      <c r="C72" s="52"/>
      <c r="D72" s="53"/>
      <c r="E72" s="53"/>
      <c r="F72" s="54"/>
      <c r="G72" s="54"/>
      <c r="H72" s="55"/>
      <c r="I72" s="56"/>
      <c r="J72" s="57"/>
      <c r="K72" s="58"/>
      <c r="L72" s="55"/>
      <c r="M72" s="55"/>
      <c r="N72" s="55"/>
      <c r="O72" s="55"/>
      <c r="P72" s="59"/>
      <c r="Q72" s="58"/>
      <c r="R72" s="60"/>
      <c r="S72" s="61"/>
      <c r="T72" s="52"/>
      <c r="U72" s="62"/>
    </row>
    <row r="73" spans="1:21" x14ac:dyDescent="0.15">
      <c r="A73" s="50"/>
      <c r="B73" s="51" t="e">
        <f ca="1">OFFSET(Sheet2!$B$2,MATCH(A73,Sheet2!$C$3:$C$13,0),0)</f>
        <v>#N/A</v>
      </c>
      <c r="C73" s="52"/>
      <c r="D73" s="53"/>
      <c r="E73" s="53"/>
      <c r="F73" s="54"/>
      <c r="G73" s="54"/>
      <c r="H73" s="55"/>
      <c r="I73" s="56"/>
      <c r="J73" s="57"/>
      <c r="K73" s="58"/>
      <c r="L73" s="55"/>
      <c r="M73" s="55"/>
      <c r="N73" s="55"/>
      <c r="O73" s="55"/>
      <c r="P73" s="59"/>
      <c r="Q73" s="58"/>
      <c r="R73" s="60"/>
      <c r="S73" s="61"/>
      <c r="T73" s="52"/>
      <c r="U73" s="62"/>
    </row>
    <row r="74" spans="1:21" x14ac:dyDescent="0.15">
      <c r="A74" s="50"/>
      <c r="B74" s="51" t="e">
        <f ca="1">OFFSET(Sheet2!$B$2,MATCH(A74,Sheet2!$C$3:$C$13,0),0)</f>
        <v>#N/A</v>
      </c>
      <c r="C74" s="52"/>
      <c r="D74" s="53"/>
      <c r="E74" s="53"/>
      <c r="F74" s="54"/>
      <c r="G74" s="54"/>
      <c r="H74" s="54"/>
      <c r="I74" s="56"/>
      <c r="J74" s="57"/>
      <c r="K74" s="58"/>
      <c r="L74" s="55"/>
      <c r="M74" s="55"/>
      <c r="N74" s="55"/>
      <c r="O74" s="55"/>
      <c r="P74" s="59"/>
      <c r="Q74" s="58"/>
      <c r="R74" s="60"/>
      <c r="S74" s="61"/>
      <c r="T74" s="52"/>
      <c r="U74" s="62"/>
    </row>
    <row r="75" spans="1:21" x14ac:dyDescent="0.15">
      <c r="A75" s="50"/>
      <c r="B75" s="51" t="e">
        <f ca="1">OFFSET(Sheet2!$B$2,MATCH(A75,Sheet2!$C$3:$C$13,0),0)</f>
        <v>#N/A</v>
      </c>
      <c r="C75" s="52"/>
      <c r="D75" s="53"/>
      <c r="E75" s="53"/>
      <c r="F75" s="54"/>
      <c r="G75" s="54"/>
      <c r="H75" s="54"/>
      <c r="I75" s="56"/>
      <c r="J75" s="57"/>
      <c r="K75" s="58"/>
      <c r="L75" s="55"/>
      <c r="M75" s="55"/>
      <c r="N75" s="55"/>
      <c r="O75" s="55"/>
      <c r="P75" s="59"/>
      <c r="Q75" s="58"/>
      <c r="R75" s="60"/>
      <c r="S75" s="61"/>
      <c r="T75" s="52"/>
      <c r="U75" s="62"/>
    </row>
    <row r="76" spans="1:21" x14ac:dyDescent="0.15">
      <c r="A76" s="50"/>
      <c r="B76" s="51" t="e">
        <f ca="1">OFFSET(Sheet2!$B$2,MATCH(A76,Sheet2!$C$3:$C$13,0),0)</f>
        <v>#N/A</v>
      </c>
      <c r="C76" s="52"/>
      <c r="D76" s="53"/>
      <c r="E76" s="53"/>
      <c r="F76" s="55"/>
      <c r="G76" s="54"/>
      <c r="H76" s="55"/>
      <c r="I76" s="56"/>
      <c r="J76" s="57"/>
      <c r="K76" s="65"/>
      <c r="L76" s="66"/>
      <c r="M76" s="55"/>
      <c r="N76" s="56"/>
      <c r="O76" s="54"/>
      <c r="P76" s="67"/>
      <c r="Q76" s="58"/>
      <c r="R76" s="60"/>
      <c r="S76" s="61"/>
      <c r="T76" s="52"/>
      <c r="U76" s="62"/>
    </row>
    <row r="77" spans="1:21" x14ac:dyDescent="0.15">
      <c r="A77" s="50"/>
      <c r="B77" s="51" t="e">
        <f ca="1">OFFSET(Sheet2!$B$2,MATCH(A77,Sheet2!$C$3:$C$13,0),0)</f>
        <v>#N/A</v>
      </c>
      <c r="C77" s="52"/>
      <c r="D77" s="53"/>
      <c r="E77" s="53"/>
      <c r="F77" s="54"/>
      <c r="G77" s="54"/>
      <c r="H77" s="54"/>
      <c r="I77" s="56"/>
      <c r="J77" s="57"/>
      <c r="K77" s="58"/>
      <c r="L77" s="55"/>
      <c r="M77" s="55"/>
      <c r="N77" s="55"/>
      <c r="O77" s="55"/>
      <c r="P77" s="59"/>
      <c r="Q77" s="58"/>
      <c r="R77" s="60"/>
      <c r="S77" s="61"/>
      <c r="T77" s="52"/>
      <c r="U77" s="62"/>
    </row>
    <row r="78" spans="1:21" x14ac:dyDescent="0.15">
      <c r="A78" s="50"/>
      <c r="B78" s="51" t="e">
        <f ca="1">OFFSET(Sheet2!$B$2,MATCH(A78,Sheet2!$C$3:$C$13,0),0)</f>
        <v>#N/A</v>
      </c>
      <c r="C78" s="52"/>
      <c r="D78" s="53"/>
      <c r="E78" s="53"/>
      <c r="F78" s="54"/>
      <c r="G78" s="54"/>
      <c r="H78" s="54"/>
      <c r="I78" s="56"/>
      <c r="J78" s="57"/>
      <c r="K78" s="58"/>
      <c r="L78" s="55"/>
      <c r="M78" s="55"/>
      <c r="N78" s="55"/>
      <c r="O78" s="55"/>
      <c r="P78" s="59"/>
      <c r="Q78" s="58"/>
      <c r="R78" s="60"/>
      <c r="S78" s="61"/>
      <c r="T78" s="52"/>
      <c r="U78" s="62"/>
    </row>
    <row r="79" spans="1:21" x14ac:dyDescent="0.15">
      <c r="A79" s="50"/>
      <c r="B79" s="51" t="e">
        <f ca="1">OFFSET(Sheet2!$B$2,MATCH(A79,Sheet2!$C$3:$C$13,0),0)</f>
        <v>#N/A</v>
      </c>
      <c r="C79" s="52"/>
      <c r="D79" s="53"/>
      <c r="E79" s="53"/>
      <c r="F79" s="54"/>
      <c r="G79" s="54"/>
      <c r="H79" s="54"/>
      <c r="I79" s="56"/>
      <c r="J79" s="57"/>
      <c r="K79" s="58"/>
      <c r="L79" s="55"/>
      <c r="M79" s="55"/>
      <c r="N79" s="55"/>
      <c r="O79" s="55"/>
      <c r="P79" s="59"/>
      <c r="Q79" s="58"/>
      <c r="R79" s="60"/>
      <c r="S79" s="61"/>
      <c r="T79" s="52"/>
      <c r="U79" s="62"/>
    </row>
    <row r="80" spans="1:21" x14ac:dyDescent="0.15">
      <c r="A80" s="50"/>
      <c r="B80" s="51" t="e">
        <f ca="1">OFFSET(Sheet2!$B$2,MATCH(A80,Sheet2!$C$3:$C$13,0),0)</f>
        <v>#N/A</v>
      </c>
      <c r="C80" s="52"/>
      <c r="D80" s="53"/>
      <c r="E80" s="53"/>
      <c r="F80" s="54"/>
      <c r="G80" s="54"/>
      <c r="H80" s="54"/>
      <c r="I80" s="56"/>
      <c r="J80" s="57"/>
      <c r="K80" s="58"/>
      <c r="L80" s="55"/>
      <c r="M80" s="55"/>
      <c r="N80" s="55"/>
      <c r="O80" s="55"/>
      <c r="P80" s="59"/>
      <c r="Q80" s="58"/>
      <c r="R80" s="60"/>
      <c r="S80" s="61"/>
      <c r="T80" s="52"/>
      <c r="U80" s="62"/>
    </row>
    <row r="81" spans="1:21" x14ac:dyDescent="0.15">
      <c r="A81" s="50"/>
      <c r="B81" s="51" t="e">
        <f ca="1">OFFSET(Sheet2!$B$2,MATCH(A81,Sheet2!$C$3:$C$13,0),0)</f>
        <v>#N/A</v>
      </c>
      <c r="C81" s="52"/>
      <c r="D81" s="53"/>
      <c r="E81" s="53"/>
      <c r="F81" s="55"/>
      <c r="G81" s="55"/>
      <c r="H81" s="55"/>
      <c r="I81" s="55"/>
      <c r="J81" s="60"/>
      <c r="K81" s="65"/>
      <c r="L81" s="66"/>
      <c r="M81" s="54"/>
      <c r="N81" s="56"/>
      <c r="O81" s="54"/>
      <c r="P81" s="67"/>
      <c r="Q81" s="58"/>
      <c r="R81" s="60"/>
      <c r="S81" s="61"/>
      <c r="T81" s="52"/>
      <c r="U81" s="62"/>
    </row>
    <row r="82" spans="1:21" x14ac:dyDescent="0.15">
      <c r="A82" s="50"/>
      <c r="B82" s="51" t="e">
        <f ca="1">OFFSET(Sheet2!$B$2,MATCH(A82,Sheet2!$C$3:$C$13,0),0)</f>
        <v>#N/A</v>
      </c>
      <c r="C82" s="52"/>
      <c r="D82" s="53"/>
      <c r="E82" s="53"/>
      <c r="F82" s="55"/>
      <c r="G82" s="55"/>
      <c r="H82" s="55"/>
      <c r="I82" s="55"/>
      <c r="J82" s="60"/>
      <c r="K82" s="65"/>
      <c r="L82" s="66"/>
      <c r="M82" s="54"/>
      <c r="N82" s="56"/>
      <c r="O82" s="54"/>
      <c r="P82" s="67"/>
      <c r="Q82" s="58"/>
      <c r="R82" s="60"/>
      <c r="S82" s="61"/>
      <c r="T82" s="52"/>
      <c r="U82" s="62"/>
    </row>
    <row r="83" spans="1:21" x14ac:dyDescent="0.15">
      <c r="A83" s="50"/>
      <c r="B83" s="51" t="e">
        <f ca="1">OFFSET(Sheet2!$B$2,MATCH(A83,Sheet2!$C$3:$C$13,0),0)</f>
        <v>#N/A</v>
      </c>
      <c r="C83" s="52"/>
      <c r="D83" s="53"/>
      <c r="E83" s="53"/>
      <c r="F83" s="55"/>
      <c r="G83" s="55"/>
      <c r="H83" s="55"/>
      <c r="I83" s="55"/>
      <c r="J83" s="60"/>
      <c r="K83" s="65"/>
      <c r="L83" s="66"/>
      <c r="M83" s="54"/>
      <c r="N83" s="56"/>
      <c r="O83" s="54"/>
      <c r="P83" s="67"/>
      <c r="Q83" s="58"/>
      <c r="R83" s="60"/>
      <c r="S83" s="61"/>
      <c r="T83" s="52"/>
      <c r="U83" s="62"/>
    </row>
    <row r="84" spans="1:21" x14ac:dyDescent="0.15">
      <c r="A84" s="50"/>
      <c r="B84" s="51" t="e">
        <f ca="1">OFFSET(Sheet2!$B$2,MATCH(A84,Sheet2!$C$3:$C$13,0),0)</f>
        <v>#N/A</v>
      </c>
      <c r="C84" s="52"/>
      <c r="D84" s="53"/>
      <c r="E84" s="53"/>
      <c r="F84" s="54"/>
      <c r="G84" s="54"/>
      <c r="H84" s="54"/>
      <c r="I84" s="56"/>
      <c r="J84" s="57"/>
      <c r="K84" s="58"/>
      <c r="L84" s="55"/>
      <c r="M84" s="55"/>
      <c r="N84" s="55"/>
      <c r="O84" s="55"/>
      <c r="P84" s="59"/>
      <c r="Q84" s="58"/>
      <c r="R84" s="60"/>
      <c r="S84" s="61"/>
      <c r="T84" s="52"/>
      <c r="U84" s="62"/>
    </row>
    <row r="85" spans="1:21" x14ac:dyDescent="0.15">
      <c r="A85" s="50"/>
      <c r="B85" s="51" t="e">
        <f ca="1">OFFSET(Sheet2!$B$2,MATCH(A85,Sheet2!$C$3:$C$13,0),0)</f>
        <v>#N/A</v>
      </c>
      <c r="C85" s="52"/>
      <c r="D85" s="53"/>
      <c r="E85" s="53"/>
      <c r="F85" s="54"/>
      <c r="G85" s="54"/>
      <c r="H85" s="54"/>
      <c r="I85" s="56"/>
      <c r="J85" s="57"/>
      <c r="K85" s="58"/>
      <c r="L85" s="55"/>
      <c r="M85" s="55"/>
      <c r="N85" s="55"/>
      <c r="O85" s="55"/>
      <c r="P85" s="59"/>
      <c r="Q85" s="58"/>
      <c r="R85" s="60"/>
      <c r="S85" s="61"/>
      <c r="T85" s="52"/>
      <c r="U85" s="62"/>
    </row>
    <row r="86" spans="1:21" x14ac:dyDescent="0.15">
      <c r="A86" s="50"/>
      <c r="B86" s="51" t="e">
        <f ca="1">OFFSET(Sheet2!$B$2,MATCH(A86,Sheet2!$C$3:$C$13,0),0)</f>
        <v>#N/A</v>
      </c>
      <c r="C86" s="52"/>
      <c r="D86" s="53"/>
      <c r="E86" s="53"/>
      <c r="F86" s="55"/>
      <c r="G86" s="55"/>
      <c r="H86" s="55"/>
      <c r="I86" s="55"/>
      <c r="J86" s="60"/>
      <c r="K86" s="65"/>
      <c r="L86" s="66"/>
      <c r="M86" s="54"/>
      <c r="N86" s="56"/>
      <c r="O86" s="54"/>
      <c r="P86" s="67"/>
      <c r="Q86" s="58"/>
      <c r="R86" s="60"/>
      <c r="S86" s="61"/>
      <c r="T86" s="52"/>
      <c r="U86" s="62"/>
    </row>
    <row r="87" spans="1:21" x14ac:dyDescent="0.15">
      <c r="A87" s="50"/>
      <c r="B87" s="51" t="e">
        <f ca="1">OFFSET(Sheet2!$B$2,MATCH(A87,Sheet2!$C$3:$C$13,0),0)</f>
        <v>#N/A</v>
      </c>
      <c r="C87" s="52"/>
      <c r="D87" s="53"/>
      <c r="E87" s="53"/>
      <c r="F87" s="54"/>
      <c r="G87" s="54"/>
      <c r="H87" s="54"/>
      <c r="I87" s="56"/>
      <c r="J87" s="57"/>
      <c r="K87" s="58"/>
      <c r="L87" s="55"/>
      <c r="M87" s="55"/>
      <c r="N87" s="55"/>
      <c r="O87" s="55"/>
      <c r="P87" s="59"/>
      <c r="Q87" s="58"/>
      <c r="R87" s="60"/>
      <c r="S87" s="61"/>
      <c r="T87" s="52"/>
      <c r="U87" s="62"/>
    </row>
    <row r="88" spans="1:21" x14ac:dyDescent="0.15">
      <c r="A88" s="50"/>
      <c r="B88" s="51" t="e">
        <f ca="1">OFFSET(Sheet2!$B$2,MATCH(A88,Sheet2!$C$3:$C$13,0),0)</f>
        <v>#N/A</v>
      </c>
      <c r="C88" s="52"/>
      <c r="D88" s="53"/>
      <c r="E88" s="53"/>
      <c r="F88" s="54"/>
      <c r="G88" s="54"/>
      <c r="H88" s="54"/>
      <c r="I88" s="56"/>
      <c r="J88" s="57"/>
      <c r="K88" s="58"/>
      <c r="L88" s="55"/>
      <c r="M88" s="55"/>
      <c r="N88" s="55"/>
      <c r="O88" s="55"/>
      <c r="P88" s="59"/>
      <c r="Q88" s="58"/>
      <c r="R88" s="60"/>
      <c r="S88" s="61"/>
      <c r="T88" s="52"/>
      <c r="U88" s="62"/>
    </row>
    <row r="89" spans="1:21" x14ac:dyDescent="0.15">
      <c r="A89" s="50"/>
      <c r="B89" s="51" t="e">
        <f ca="1">OFFSET(Sheet2!$B$2,MATCH(A89,Sheet2!$C$3:$C$13,0),0)</f>
        <v>#N/A</v>
      </c>
      <c r="C89" s="52"/>
      <c r="D89" s="53"/>
      <c r="E89" s="53"/>
      <c r="F89" s="54"/>
      <c r="G89" s="54"/>
      <c r="H89" s="54"/>
      <c r="I89" s="56"/>
      <c r="J89" s="57"/>
      <c r="K89" s="58"/>
      <c r="L89" s="55"/>
      <c r="M89" s="55"/>
      <c r="N89" s="55"/>
      <c r="O89" s="55"/>
      <c r="P89" s="59"/>
      <c r="Q89" s="58"/>
      <c r="R89" s="60"/>
      <c r="S89" s="61"/>
      <c r="T89" s="52"/>
      <c r="U89" s="62"/>
    </row>
    <row r="90" spans="1:21" x14ac:dyDescent="0.15">
      <c r="A90" s="50"/>
      <c r="B90" s="51" t="e">
        <f ca="1">OFFSET(Sheet2!$B$2,MATCH(A90,Sheet2!$C$3:$C$13,0),0)</f>
        <v>#N/A</v>
      </c>
      <c r="C90" s="52"/>
      <c r="D90" s="53"/>
      <c r="E90" s="53"/>
      <c r="F90" s="55"/>
      <c r="G90" s="55"/>
      <c r="H90" s="55"/>
      <c r="I90" s="55"/>
      <c r="J90" s="60"/>
      <c r="K90" s="58"/>
      <c r="L90" s="55"/>
      <c r="M90" s="55"/>
      <c r="N90" s="55"/>
      <c r="O90" s="55"/>
      <c r="P90" s="59"/>
      <c r="Q90" s="68"/>
      <c r="R90" s="64"/>
      <c r="S90" s="61"/>
      <c r="T90" s="52"/>
      <c r="U90" s="62"/>
    </row>
    <row r="91" spans="1:21" x14ac:dyDescent="0.15">
      <c r="A91" s="50"/>
      <c r="B91" s="51" t="e">
        <f ca="1">OFFSET(Sheet2!$B$2,MATCH(A91,Sheet2!$C$3:$C$13,0),0)</f>
        <v>#N/A</v>
      </c>
      <c r="C91" s="52"/>
      <c r="D91" s="53"/>
      <c r="E91" s="53"/>
      <c r="F91" s="55"/>
      <c r="G91" s="55"/>
      <c r="H91" s="55"/>
      <c r="I91" s="55"/>
      <c r="J91" s="60"/>
      <c r="K91" s="65"/>
      <c r="L91" s="66"/>
      <c r="M91" s="54"/>
      <c r="N91" s="56"/>
      <c r="O91" s="54"/>
      <c r="P91" s="67"/>
      <c r="Q91" s="58"/>
      <c r="R91" s="60"/>
      <c r="S91" s="61"/>
      <c r="T91" s="52"/>
      <c r="U91" s="62"/>
    </row>
    <row r="92" spans="1:21" x14ac:dyDescent="0.15">
      <c r="A92" s="50"/>
      <c r="B92" s="51" t="e">
        <f ca="1">OFFSET(Sheet2!$B$2,MATCH(A92,Sheet2!$C$3:$C$13,0),0)</f>
        <v>#N/A</v>
      </c>
      <c r="C92" s="52"/>
      <c r="D92" s="53"/>
      <c r="E92" s="53"/>
      <c r="F92" s="55"/>
      <c r="G92" s="55"/>
      <c r="H92" s="55"/>
      <c r="I92" s="55"/>
      <c r="J92" s="60"/>
      <c r="K92" s="65"/>
      <c r="L92" s="66"/>
      <c r="M92" s="54"/>
      <c r="N92" s="56"/>
      <c r="O92" s="54"/>
      <c r="P92" s="67"/>
      <c r="Q92" s="58"/>
      <c r="R92" s="60"/>
      <c r="S92" s="61"/>
      <c r="T92" s="52"/>
      <c r="U92" s="62"/>
    </row>
    <row r="93" spans="1:21" x14ac:dyDescent="0.15">
      <c r="A93" s="50"/>
      <c r="B93" s="51" t="e">
        <f ca="1">OFFSET(Sheet2!$B$2,MATCH(A93,Sheet2!$C$3:$C$13,0),0)</f>
        <v>#N/A</v>
      </c>
      <c r="C93" s="52"/>
      <c r="D93" s="53"/>
      <c r="E93" s="53"/>
      <c r="F93" s="54"/>
      <c r="G93" s="54"/>
      <c r="H93" s="54"/>
      <c r="I93" s="56"/>
      <c r="J93" s="57"/>
      <c r="K93" s="51"/>
      <c r="L93" s="52"/>
      <c r="M93" s="52"/>
      <c r="N93" s="52"/>
      <c r="O93" s="52"/>
      <c r="P93" s="69"/>
      <c r="Q93" s="51"/>
      <c r="R93" s="62"/>
      <c r="S93" s="61"/>
      <c r="T93" s="52"/>
      <c r="U93" s="62"/>
    </row>
    <row r="94" spans="1:21" x14ac:dyDescent="0.15">
      <c r="A94" s="50"/>
      <c r="B94" s="51" t="e">
        <f ca="1">OFFSET(Sheet2!$B$2,MATCH(A94,Sheet2!$C$3:$C$13,0),0)</f>
        <v>#N/A</v>
      </c>
      <c r="C94" s="52"/>
      <c r="D94" s="53"/>
      <c r="E94" s="53"/>
      <c r="F94" s="54"/>
      <c r="G94" s="54"/>
      <c r="H94" s="54"/>
      <c r="I94" s="56"/>
      <c r="J94" s="57"/>
      <c r="K94" s="51"/>
      <c r="L94" s="52"/>
      <c r="M94" s="52"/>
      <c r="N94" s="52"/>
      <c r="O94" s="52"/>
      <c r="P94" s="69"/>
      <c r="Q94" s="51"/>
      <c r="R94" s="62"/>
      <c r="S94" s="61"/>
      <c r="T94" s="52"/>
      <c r="U94" s="62"/>
    </row>
    <row r="95" spans="1:21" x14ac:dyDescent="0.15">
      <c r="A95" s="50"/>
      <c r="B95" s="51" t="e">
        <f ca="1">OFFSET(Sheet2!$B$2,MATCH(A95,Sheet2!$C$3:$C$13,0),0)</f>
        <v>#N/A</v>
      </c>
      <c r="C95" s="52"/>
      <c r="D95" s="53"/>
      <c r="E95" s="53"/>
      <c r="F95" s="55"/>
      <c r="G95" s="55"/>
      <c r="H95" s="55"/>
      <c r="I95" s="55"/>
      <c r="J95" s="60"/>
      <c r="K95" s="58"/>
      <c r="L95" s="55"/>
      <c r="M95" s="55"/>
      <c r="N95" s="55"/>
      <c r="O95" s="55"/>
      <c r="P95" s="59"/>
      <c r="Q95" s="68"/>
      <c r="R95" s="64"/>
      <c r="S95" s="61"/>
      <c r="T95" s="52"/>
      <c r="U95" s="62"/>
    </row>
    <row r="96" spans="1:21" x14ac:dyDescent="0.15">
      <c r="A96" s="50"/>
      <c r="B96" s="51" t="e">
        <f ca="1">OFFSET(Sheet2!$B$2,MATCH(A96,Sheet2!$C$3:$C$13,0),0)</f>
        <v>#N/A</v>
      </c>
      <c r="C96" s="52"/>
      <c r="D96" s="53"/>
      <c r="E96" s="53"/>
      <c r="F96" s="54"/>
      <c r="G96" s="54"/>
      <c r="H96" s="54"/>
      <c r="I96" s="56"/>
      <c r="J96" s="57"/>
      <c r="K96" s="51"/>
      <c r="L96" s="52"/>
      <c r="M96" s="52"/>
      <c r="N96" s="52"/>
      <c r="O96" s="52"/>
      <c r="P96" s="69"/>
      <c r="Q96" s="51"/>
      <c r="R96" s="62"/>
      <c r="S96" s="61"/>
      <c r="T96" s="52"/>
      <c r="U96" s="62"/>
    </row>
    <row r="97" spans="1:21" x14ac:dyDescent="0.15">
      <c r="A97" s="50"/>
      <c r="B97" s="51" t="e">
        <f ca="1">OFFSET(Sheet2!$B$2,MATCH(A97,Sheet2!$C$3:$C$13,0),0)</f>
        <v>#N/A</v>
      </c>
      <c r="C97" s="52"/>
      <c r="D97" s="53"/>
      <c r="E97" s="53"/>
      <c r="F97" s="54"/>
      <c r="G97" s="54"/>
      <c r="H97" s="54"/>
      <c r="I97" s="56"/>
      <c r="J97" s="57"/>
      <c r="K97" s="51"/>
      <c r="L97" s="52"/>
      <c r="M97" s="52"/>
      <c r="N97" s="52"/>
      <c r="O97" s="52"/>
      <c r="P97" s="69"/>
      <c r="Q97" s="51"/>
      <c r="R97" s="62"/>
      <c r="S97" s="61"/>
      <c r="T97" s="52"/>
      <c r="U97" s="62"/>
    </row>
    <row r="98" spans="1:21" x14ac:dyDescent="0.15">
      <c r="A98" s="50"/>
      <c r="B98" s="51" t="e">
        <f ca="1">OFFSET(Sheet2!$B$2,MATCH(A98,Sheet2!$C$3:$C$13,0),0)</f>
        <v>#N/A</v>
      </c>
      <c r="C98" s="52"/>
      <c r="D98" s="53"/>
      <c r="E98" s="53"/>
      <c r="F98" s="54"/>
      <c r="G98" s="54"/>
      <c r="H98" s="54"/>
      <c r="I98" s="56"/>
      <c r="J98" s="57"/>
      <c r="K98" s="51"/>
      <c r="L98" s="52"/>
      <c r="M98" s="52"/>
      <c r="N98" s="52"/>
      <c r="O98" s="52"/>
      <c r="P98" s="69"/>
      <c r="Q98" s="51"/>
      <c r="R98" s="62"/>
      <c r="S98" s="61"/>
      <c r="T98" s="52"/>
      <c r="U98" s="62"/>
    </row>
    <row r="99" spans="1:21" x14ac:dyDescent="0.15">
      <c r="A99" s="50"/>
      <c r="B99" s="51" t="e">
        <f ca="1">OFFSET(Sheet2!$B$2,MATCH(A99,Sheet2!$C$3:$C$13,0),0)</f>
        <v>#N/A</v>
      </c>
      <c r="C99" s="52"/>
      <c r="D99" s="53"/>
      <c r="E99" s="53"/>
      <c r="F99" s="54"/>
      <c r="G99" s="54"/>
      <c r="H99" s="54"/>
      <c r="I99" s="56"/>
      <c r="J99" s="57"/>
      <c r="K99" s="51"/>
      <c r="L99" s="52"/>
      <c r="M99" s="52"/>
      <c r="N99" s="52"/>
      <c r="O99" s="52"/>
      <c r="P99" s="69"/>
      <c r="Q99" s="51"/>
      <c r="R99" s="62"/>
      <c r="S99" s="61"/>
      <c r="T99" s="52"/>
      <c r="U99" s="62"/>
    </row>
    <row r="100" spans="1:21" x14ac:dyDescent="0.15">
      <c r="A100" s="50"/>
      <c r="B100" s="51" t="e">
        <f ca="1">OFFSET(Sheet2!$B$2,MATCH(A100,Sheet2!$C$3:$C$13,0),0)</f>
        <v>#N/A</v>
      </c>
      <c r="C100" s="52"/>
      <c r="D100" s="53"/>
      <c r="E100" s="53"/>
      <c r="F100" s="54"/>
      <c r="G100" s="54"/>
      <c r="H100" s="54"/>
      <c r="I100" s="56"/>
      <c r="J100" s="57"/>
      <c r="K100" s="51"/>
      <c r="L100" s="52"/>
      <c r="M100" s="52"/>
      <c r="N100" s="52"/>
      <c r="O100" s="52"/>
      <c r="P100" s="69"/>
      <c r="Q100" s="51"/>
      <c r="R100" s="62"/>
      <c r="S100" s="61"/>
      <c r="T100" s="52"/>
      <c r="U100" s="62"/>
    </row>
    <row r="101" spans="1:21" x14ac:dyDescent="0.15">
      <c r="A101" s="50"/>
      <c r="B101" s="51" t="e">
        <f ca="1">OFFSET(Sheet2!$B$2,MATCH(A101,Sheet2!$C$3:$C$13,0),0)</f>
        <v>#N/A</v>
      </c>
      <c r="C101" s="52"/>
      <c r="D101" s="53"/>
      <c r="E101" s="53"/>
      <c r="F101" s="54"/>
      <c r="G101" s="54"/>
      <c r="H101" s="54"/>
      <c r="I101" s="56"/>
      <c r="J101" s="57"/>
      <c r="K101" s="51"/>
      <c r="L101" s="52"/>
      <c r="M101" s="52"/>
      <c r="N101" s="52"/>
      <c r="O101" s="52"/>
      <c r="P101" s="69"/>
      <c r="Q101" s="51"/>
      <c r="R101" s="62"/>
      <c r="S101" s="61"/>
      <c r="T101" s="52"/>
      <c r="U101" s="62"/>
    </row>
    <row r="102" spans="1:21" x14ac:dyDescent="0.15">
      <c r="A102" s="50"/>
      <c r="B102" s="51" t="e">
        <f ca="1">OFFSET(Sheet2!$B$2,MATCH(A102,Sheet2!$C$3:$C$13,0),0)</f>
        <v>#N/A</v>
      </c>
      <c r="C102" s="52"/>
      <c r="D102" s="53"/>
      <c r="E102" s="53"/>
      <c r="F102" s="54"/>
      <c r="G102" s="54"/>
      <c r="H102" s="54"/>
      <c r="I102" s="56"/>
      <c r="J102" s="57"/>
      <c r="K102" s="51"/>
      <c r="L102" s="52"/>
      <c r="M102" s="52"/>
      <c r="N102" s="52"/>
      <c r="O102" s="52"/>
      <c r="P102" s="69"/>
      <c r="Q102" s="51"/>
      <c r="R102" s="62"/>
      <c r="S102" s="61"/>
      <c r="T102" s="52"/>
      <c r="U102" s="62"/>
    </row>
    <row r="103" spans="1:21" x14ac:dyDescent="0.15">
      <c r="A103" s="50"/>
      <c r="B103" s="51" t="e">
        <f ca="1">OFFSET(Sheet2!$B$2,MATCH(A103,Sheet2!$C$3:$C$13,0),0)</f>
        <v>#N/A</v>
      </c>
      <c r="C103" s="52"/>
      <c r="D103" s="53"/>
      <c r="E103" s="53"/>
      <c r="F103" s="54"/>
      <c r="G103" s="54"/>
      <c r="H103" s="54"/>
      <c r="I103" s="56"/>
      <c r="J103" s="57"/>
      <c r="K103" s="51"/>
      <c r="L103" s="52"/>
      <c r="M103" s="52"/>
      <c r="N103" s="52"/>
      <c r="O103" s="52"/>
      <c r="P103" s="69"/>
      <c r="Q103" s="51"/>
      <c r="R103" s="62"/>
      <c r="S103" s="61"/>
      <c r="T103" s="52"/>
      <c r="U103" s="62"/>
    </row>
    <row r="104" spans="1:21" ht="14.25" thickBot="1" x14ac:dyDescent="0.2">
      <c r="A104" s="50"/>
      <c r="B104" s="81" t="e">
        <f ca="1">OFFSET(Sheet2!$B$2,MATCH(A104,Sheet2!$C$3:$C$13,0),0)</f>
        <v>#N/A</v>
      </c>
      <c r="C104" s="82"/>
      <c r="D104" s="83"/>
      <c r="E104" s="83"/>
      <c r="F104" s="84"/>
      <c r="G104" s="84"/>
      <c r="H104" s="84"/>
      <c r="I104" s="85"/>
      <c r="J104" s="86"/>
      <c r="K104" s="81"/>
      <c r="L104" s="82"/>
      <c r="M104" s="82"/>
      <c r="N104" s="82"/>
      <c r="O104" s="82"/>
      <c r="P104" s="87"/>
      <c r="Q104" s="81"/>
      <c r="R104" s="88"/>
      <c r="S104" s="89"/>
      <c r="T104" s="82"/>
      <c r="U104" s="88"/>
    </row>
  </sheetData>
  <sheetProtection sheet="1" objects="1" scenarios="1"/>
  <phoneticPr fontId="1" type="noConversion"/>
  <dataValidations count="1">
    <dataValidation type="list" allowBlank="1" showInputMessage="1" showErrorMessage="1" sqref="C3:C104">
      <formula1>"买入,卖出,分红,定投,转换,其他"</formula1>
    </dataValidation>
  </dataValidation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Sheet2!$C$3:$C$13</xm:f>
          </x14:formula1>
          <xm:sqref>A3:A104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2020-03-21T06:11:01Z</dcterms:modified>
</cp:coreProperties>
</file>