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423"/>
  <workbookPr autoCompressPictures="0"/>
  <bookViews>
    <workbookView xWindow="700" yWindow="1220" windowWidth="23760" windowHeight="1432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H3" i="1"/>
  <c r="H4" i="1"/>
  <c r="J3" i="1"/>
  <c r="J4" i="1"/>
  <c r="G3" i="1"/>
  <c r="G4" i="1"/>
  <c r="J9" i="1"/>
  <c r="J10" i="1"/>
  <c r="J8" i="1"/>
  <c r="I9" i="1"/>
  <c r="I10" i="1"/>
  <c r="I8" i="1"/>
  <c r="H9" i="1"/>
  <c r="H10" i="1"/>
  <c r="H8" i="1"/>
  <c r="G10" i="1"/>
  <c r="G9" i="1"/>
  <c r="G8" i="1"/>
  <c r="E39" i="1"/>
  <c r="D39" i="1"/>
  <c r="C39" i="1"/>
  <c r="B39" i="1"/>
  <c r="E38" i="1"/>
  <c r="D38" i="1"/>
  <c r="C38" i="1"/>
  <c r="E37" i="1"/>
  <c r="D37" i="1"/>
  <c r="C37" i="1"/>
  <c r="B37" i="1"/>
  <c r="E42" i="1"/>
  <c r="D42" i="1"/>
  <c r="C42" i="1"/>
  <c r="B42" i="1"/>
  <c r="E41" i="1"/>
  <c r="D41" i="1"/>
  <c r="C41" i="1"/>
  <c r="B41" i="1"/>
  <c r="E40" i="1"/>
  <c r="D40" i="1"/>
  <c r="C40" i="1"/>
  <c r="B40" i="1"/>
  <c r="E2" i="1"/>
  <c r="D2" i="1"/>
  <c r="C2" i="1"/>
  <c r="B2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C7" i="1"/>
  <c r="B7" i="1"/>
  <c r="E4" i="1"/>
  <c r="D4" i="1"/>
  <c r="C4" i="1"/>
  <c r="B4" i="1"/>
  <c r="E3" i="1"/>
  <c r="D3" i="1"/>
  <c r="C3" i="1"/>
</calcChain>
</file>

<file path=xl/sharedStrings.xml><?xml version="1.0" encoding="utf-8"?>
<sst xmlns="http://schemas.openxmlformats.org/spreadsheetml/2006/main" count="20" uniqueCount="6">
  <si>
    <t>0pF</t>
  </si>
  <si>
    <t>1pF</t>
  </si>
  <si>
    <t>2pF</t>
  </si>
  <si>
    <t>4pF</t>
  </si>
  <si>
    <t>time/ns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</si>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</sst>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0pF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Sheet1!$A$7:$A$10</c:f>
              <c:numCache>
                <c:formatCode>General</c:formatCode>
                <c:ptCount val="4"/>
                <c:pt idx="0">
                  <c:v>50.0</c:v>
                </c:pt>
                <c:pt idx="1">
                  <c:v>75.0</c:v>
                </c:pt>
                <c:pt idx="2">
                  <c:v>100.0</c:v>
                </c:pt>
                <c:pt idx="3">
                  <c:v>125.0</c:v>
                </c:pt>
              </c:numCache>
            </c:numRef>
          </c:xVal>
          <c:yVal>
            <c:numRef>
              <c:f>Sheet1!$B$7:$B$10</c:f>
              <c:numCache>
                <c:formatCode>General</c:formatCode>
                <c:ptCount val="4"/>
                <c:pt idx="0">
                  <c:v>0.638569604086845</c:v>
                </c:pt>
                <c:pt idx="1">
                  <c:v>0.7097232079489</c:v>
                </c:pt>
                <c:pt idx="2">
                  <c:v>0.762195121951219</c:v>
                </c:pt>
                <c:pt idx="3">
                  <c:v>0.797448165869218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1pF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Sheet1!$A$7:$A$10</c:f>
              <c:numCache>
                <c:formatCode>General</c:formatCode>
                <c:ptCount val="4"/>
                <c:pt idx="0">
                  <c:v>50.0</c:v>
                </c:pt>
                <c:pt idx="1">
                  <c:v>75.0</c:v>
                </c:pt>
                <c:pt idx="2">
                  <c:v>100.0</c:v>
                </c:pt>
                <c:pt idx="3">
                  <c:v>125.0</c:v>
                </c:pt>
              </c:numCache>
            </c:numRef>
          </c:xVal>
          <c:yVal>
            <c:numRef>
              <c:f>Sheet1!$C$7:$C$10</c:f>
              <c:numCache>
                <c:formatCode>General</c:formatCode>
                <c:ptCount val="4"/>
                <c:pt idx="0">
                  <c:v>0.639386189258312</c:v>
                </c:pt>
                <c:pt idx="1">
                  <c:v>0.69589422407794</c:v>
                </c:pt>
                <c:pt idx="2">
                  <c:v>0.740740740740741</c:v>
                </c:pt>
                <c:pt idx="3">
                  <c:v>0.773993808049535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Sheet1!$D$6</c:f>
              <c:strCache>
                <c:ptCount val="1"/>
                <c:pt idx="0">
                  <c:v>2pF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Sheet1!$A$7:$A$10</c:f>
              <c:numCache>
                <c:formatCode>General</c:formatCode>
                <c:ptCount val="4"/>
                <c:pt idx="0">
                  <c:v>50.0</c:v>
                </c:pt>
                <c:pt idx="1">
                  <c:v>75.0</c:v>
                </c:pt>
                <c:pt idx="2">
                  <c:v>100.0</c:v>
                </c:pt>
                <c:pt idx="3">
                  <c:v>125.0</c:v>
                </c:pt>
              </c:numCache>
            </c:numRef>
          </c:xVal>
          <c:yVal>
            <c:numRef>
              <c:f>Sheet1!$D$7:$D$10</c:f>
              <c:numCache>
                <c:formatCode>General</c:formatCode>
                <c:ptCount val="4"/>
                <c:pt idx="0">
                  <c:v>0.651041666666667</c:v>
                </c:pt>
                <c:pt idx="1">
                  <c:v>0.696864111498258</c:v>
                </c:pt>
                <c:pt idx="2">
                  <c:v>0.731528895391368</c:v>
                </c:pt>
                <c:pt idx="3">
                  <c:v>0.760456273764259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Sheet1!$E$6</c:f>
              <c:strCache>
                <c:ptCount val="1"/>
                <c:pt idx="0">
                  <c:v>4pF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Sheet1!$A$7:$A$10</c:f>
              <c:numCache>
                <c:formatCode>General</c:formatCode>
                <c:ptCount val="4"/>
                <c:pt idx="0">
                  <c:v>50.0</c:v>
                </c:pt>
                <c:pt idx="1">
                  <c:v>75.0</c:v>
                </c:pt>
                <c:pt idx="2">
                  <c:v>100.0</c:v>
                </c:pt>
                <c:pt idx="3">
                  <c:v>125.0</c:v>
                </c:pt>
              </c:numCache>
            </c:numRef>
          </c:xVal>
          <c:yVal>
            <c:numRef>
              <c:f>Sheet1!$E$7:$E$10</c:f>
              <c:numCache>
                <c:formatCode>General</c:formatCode>
                <c:ptCount val="4"/>
                <c:pt idx="0">
                  <c:v>0.677048070412999</c:v>
                </c:pt>
                <c:pt idx="1">
                  <c:v>0.706713780918728</c:v>
                </c:pt>
                <c:pt idx="2">
                  <c:v>0.730994152046783</c:v>
                </c:pt>
                <c:pt idx="3">
                  <c:v>0.75187969924812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919640"/>
        <c:axId val="2107903384"/>
      </c:scatterChart>
      <c:valAx>
        <c:axId val="2107919640"/>
        <c:scaling>
          <c:orientation val="minMax"/>
          <c:min val="4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903384"/>
        <c:crosses val="autoZero"/>
        <c:crossBetween val="midCat"/>
      </c:valAx>
      <c:valAx>
        <c:axId val="210790338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919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0pF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</c:f>
              <c:numCache>
                <c:formatCode>General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0.448028673835125</c:v>
                </c:pt>
                <c:pt idx="1">
                  <c:v>0.5587</c:v>
                </c:pt>
                <c:pt idx="2">
                  <c:v>0.654450261780105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1pF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Sheet1!$A$2:$A$4</c:f>
              <c:numCache>
                <c:formatCode>General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Sheet1!$C$2:$C$4</c:f>
              <c:numCache>
                <c:formatCode>General</c:formatCode>
                <c:ptCount val="3"/>
                <c:pt idx="0">
                  <c:v>0.479616306954436</c:v>
                </c:pt>
                <c:pt idx="1">
                  <c:v>0.558659217877095</c:v>
                </c:pt>
                <c:pt idx="2">
                  <c:v>0.636942675159236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2pF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Sheet1!$A$2:$A$4</c:f>
              <c:numCache>
                <c:formatCode>General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Sheet1!$D$2:$D$4</c:f>
              <c:numCache>
                <c:formatCode>General</c:formatCode>
                <c:ptCount val="3"/>
                <c:pt idx="0">
                  <c:v>0.533902829684997</c:v>
                </c:pt>
                <c:pt idx="1">
                  <c:v>0.593119810201661</c:v>
                </c:pt>
                <c:pt idx="2">
                  <c:v>0.64143681847338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4pF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Sheet1!$A$2:$A$4</c:f>
              <c:numCache>
                <c:formatCode>General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Sheet1!$E$2:$E$4</c:f>
              <c:numCache>
                <c:formatCode>General</c:formatCode>
                <c:ptCount val="3"/>
                <c:pt idx="0">
                  <c:v>0.608642726719416</c:v>
                </c:pt>
                <c:pt idx="1">
                  <c:v>0.638162093171666</c:v>
                </c:pt>
                <c:pt idx="2">
                  <c:v>0.669792364367046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721640"/>
        <c:axId val="2108715912"/>
      </c:scatterChart>
      <c:valAx>
        <c:axId val="2108721640"/>
        <c:scaling>
          <c:orientation val="minMax"/>
          <c:min val="1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715912"/>
        <c:crosses val="autoZero"/>
        <c:crossBetween val="midCat"/>
      </c:valAx>
      <c:valAx>
        <c:axId val="2108715912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721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Partial Settling vs Time with</a:t>
            </a:r>
            <a:r>
              <a:rPr lang="en-US" baseline="0"/>
              <a:t> different Bitline Load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Sheet1!$B$36</c:f>
              <c:strCache>
                <c:ptCount val="1"/>
                <c:pt idx="0">
                  <c:v>0pF</c:v>
                </c:pt>
              </c:strCache>
            </c:strRef>
          </c:tx>
          <c:xVal>
            <c:numRef>
              <c:f>Sheet1!$A$37:$A$42</c:f>
              <c:numCache>
                <c:formatCode>General</c:formatCode>
                <c:ptCount val="6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</c:numCache>
            </c:numRef>
          </c:xVal>
          <c:yVal>
            <c:numRef>
              <c:f>Sheet1!$B$37:$B$42</c:f>
              <c:numCache>
                <c:formatCode>General</c:formatCode>
                <c:ptCount val="6"/>
                <c:pt idx="0">
                  <c:v>0.448028673835125</c:v>
                </c:pt>
                <c:pt idx="1">
                  <c:v>0.5587</c:v>
                </c:pt>
                <c:pt idx="2">
                  <c:v>0.654450261780105</c:v>
                </c:pt>
                <c:pt idx="3">
                  <c:v>0.7097232079489</c:v>
                </c:pt>
                <c:pt idx="4">
                  <c:v>0.762195121951219</c:v>
                </c:pt>
                <c:pt idx="5">
                  <c:v>0.797448165869218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Sheet1!$C$36</c:f>
              <c:strCache>
                <c:ptCount val="1"/>
                <c:pt idx="0">
                  <c:v>1pF</c:v>
                </c:pt>
              </c:strCache>
            </c:strRef>
          </c:tx>
          <c:xVal>
            <c:numRef>
              <c:f>Sheet1!$A$37:$A$42</c:f>
              <c:numCache>
                <c:formatCode>General</c:formatCode>
                <c:ptCount val="6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</c:numCache>
            </c:numRef>
          </c:xVal>
          <c:yVal>
            <c:numRef>
              <c:f>Sheet1!$C$37:$C$42</c:f>
              <c:numCache>
                <c:formatCode>General</c:formatCode>
                <c:ptCount val="6"/>
                <c:pt idx="0">
                  <c:v>0.479616306954436</c:v>
                </c:pt>
                <c:pt idx="1">
                  <c:v>0.558659217877095</c:v>
                </c:pt>
                <c:pt idx="2">
                  <c:v>0.636942675159236</c:v>
                </c:pt>
                <c:pt idx="3">
                  <c:v>0.69589422407794</c:v>
                </c:pt>
                <c:pt idx="4">
                  <c:v>0.740740740740741</c:v>
                </c:pt>
                <c:pt idx="5">
                  <c:v>0.773993808049535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Sheet1!$D$36</c:f>
              <c:strCache>
                <c:ptCount val="1"/>
                <c:pt idx="0">
                  <c:v>2pF</c:v>
                </c:pt>
              </c:strCache>
            </c:strRef>
          </c:tx>
          <c:xVal>
            <c:numRef>
              <c:f>Sheet1!$A$37:$A$42</c:f>
              <c:numCache>
                <c:formatCode>General</c:formatCode>
                <c:ptCount val="6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</c:numCache>
            </c:numRef>
          </c:xVal>
          <c:yVal>
            <c:numRef>
              <c:f>Sheet1!$D$37:$D$42</c:f>
              <c:numCache>
                <c:formatCode>General</c:formatCode>
                <c:ptCount val="6"/>
                <c:pt idx="0">
                  <c:v>0.533902829684997</c:v>
                </c:pt>
                <c:pt idx="1">
                  <c:v>0.593119810201661</c:v>
                </c:pt>
                <c:pt idx="2">
                  <c:v>0.64143681847338</c:v>
                </c:pt>
                <c:pt idx="3">
                  <c:v>0.696864111498258</c:v>
                </c:pt>
                <c:pt idx="4">
                  <c:v>0.731528895391368</c:v>
                </c:pt>
                <c:pt idx="5">
                  <c:v>0.760456273764259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Sheet1!$E$36</c:f>
              <c:strCache>
                <c:ptCount val="1"/>
                <c:pt idx="0">
                  <c:v>4pF</c:v>
                </c:pt>
              </c:strCache>
            </c:strRef>
          </c:tx>
          <c:xVal>
            <c:numRef>
              <c:f>Sheet1!$A$37:$A$42</c:f>
              <c:numCache>
                <c:formatCode>General</c:formatCode>
                <c:ptCount val="6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</c:numCache>
            </c:numRef>
          </c:xVal>
          <c:yVal>
            <c:numRef>
              <c:f>Sheet1!$E$37:$E$42</c:f>
              <c:numCache>
                <c:formatCode>General</c:formatCode>
                <c:ptCount val="6"/>
                <c:pt idx="0">
                  <c:v>0.608642726719416</c:v>
                </c:pt>
                <c:pt idx="1">
                  <c:v>0.638162093171666</c:v>
                </c:pt>
                <c:pt idx="2">
                  <c:v>0.669792364367046</c:v>
                </c:pt>
                <c:pt idx="3">
                  <c:v>0.706713780918728</c:v>
                </c:pt>
                <c:pt idx="4">
                  <c:v>0.730994152046783</c:v>
                </c:pt>
                <c:pt idx="5">
                  <c:v>0.75187969924812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248296"/>
        <c:axId val="2108245128"/>
      </c:scatterChart>
      <c:valAx>
        <c:axId val="2108248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Settling</a:t>
                </a:r>
                <a:r>
                  <a:rPr lang="en-US" sz="1800" baseline="0"/>
                  <a:t> Time (ns)</a:t>
                </a:r>
                <a:endParaRPr lang="en-US" sz="18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8245128"/>
        <c:crosses val="autoZero"/>
        <c:crossBetween val="midCat"/>
      </c:valAx>
      <c:valAx>
        <c:axId val="2108245128"/>
        <c:scaling>
          <c:orientation val="minMax"/>
          <c:min val="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/>
                  <a:t>Gain</a:t>
                </a:r>
                <a:r>
                  <a:rPr lang="en-US" sz="1800" baseline="0"/>
                  <a:t> (% settled)</a:t>
                </a:r>
                <a:endParaRPr lang="en-US" sz="18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82482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50925509311336"/>
          <c:y val="0.0543884909123202"/>
          <c:w val="0.0744713160854893"/>
          <c:h val="0.241598958024984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511174</xdr:colOff>
      <xdr:row>3</xdr:row>
      <xdr:rowOff>55562</xdr:rowOff>
    </xdr:from>
    <xdr:to>
      <xdr:col>21</xdr:col>
      <xdr:colOff>196849</xdr:colOff>
      <xdr:row>25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101600</xdr:colOff>
      <xdr:row>11</xdr:row>
      <xdr:rowOff>9525</xdr:rowOff>
    </xdr:from>
    <xdr:to>
      <xdr:col>7</xdr:col>
      <xdr:colOff>406400</xdr:colOff>
      <xdr:row>25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254000</xdr:colOff>
      <xdr:row>29</xdr:row>
      <xdr:rowOff>120650</xdr:rowOff>
    </xdr:from>
    <xdr:to>
      <xdr:col>17</xdr:col>
      <xdr:colOff>177800</xdr:colOff>
      <xdr:row>53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workbookViewId="0">
      <selection activeCell="K4" sqref="K4"/>
    </sheetView>
  </sheetViews>
  <sheetFormatPr baseColWidth="10" defaultColWidth="8.83203125" defaultRowHeight="14" x14ac:dyDescent="0"/>
  <sheetData>
    <row r="1" spans="1:10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10">
      <c r="A2">
        <v>20</v>
      </c>
      <c r="B2">
        <f>1/2.232</f>
        <v>0.4480286738351254</v>
      </c>
      <c r="C2">
        <f>1/2.085</f>
        <v>0.47961630695443647</v>
      </c>
      <c r="D2">
        <f>1/1.873</f>
        <v>0.53390282968499736</v>
      </c>
      <c r="E2">
        <f>1/1.643</f>
        <v>0.60864272671941566</v>
      </c>
    </row>
    <row r="3" spans="1:10">
      <c r="A3">
        <v>40</v>
      </c>
      <c r="B3">
        <v>0.55869999999999997</v>
      </c>
      <c r="C3">
        <f>1/1.79</f>
        <v>0.55865921787709494</v>
      </c>
      <c r="D3">
        <f>1/1.686</f>
        <v>0.59311981020166071</v>
      </c>
      <c r="E3">
        <f>1/1.567</f>
        <v>0.63816209317166561</v>
      </c>
      <c r="G3">
        <f t="shared" ref="G3:G7" si="0">(B3-B2)/(A3-A2)</f>
        <v>5.5335663082437285E-3</v>
      </c>
      <c r="H3">
        <f>(C3-C2)/(A3-A2)</f>
        <v>3.9521455461329234E-3</v>
      </c>
      <c r="I3">
        <f>(D3-D2)/(A3-A2)</f>
        <v>2.9608490258331678E-3</v>
      </c>
      <c r="J3">
        <f>(E3-E2)/(A3-A2)</f>
        <v>1.4759683226124975E-3</v>
      </c>
    </row>
    <row r="4" spans="1:10">
      <c r="A4">
        <v>60</v>
      </c>
      <c r="B4">
        <f>1/1.528</f>
        <v>0.65445026178010468</v>
      </c>
      <c r="C4">
        <f>1/1.57</f>
        <v>0.63694267515923564</v>
      </c>
      <c r="D4">
        <f>1/1.559</f>
        <v>0.64143681847338041</v>
      </c>
      <c r="E4">
        <f>1/1.493</f>
        <v>0.66979236436704614</v>
      </c>
      <c r="G4">
        <f t="shared" si="0"/>
        <v>4.7875130890052357E-3</v>
      </c>
      <c r="H4">
        <f>(C4-C3)/(A4-A3)</f>
        <v>3.9141728641070347E-3</v>
      </c>
      <c r="I4">
        <f>(D4-D3)/(A4-A3)</f>
        <v>2.4158504135859847E-3</v>
      </c>
      <c r="J4">
        <f>(E4-E3)/(A4-A3)</f>
        <v>1.5815135597690266E-3</v>
      </c>
    </row>
    <row r="6" spans="1:10">
      <c r="A6" t="s">
        <v>4</v>
      </c>
      <c r="B6" t="s">
        <v>0</v>
      </c>
      <c r="C6" t="s">
        <v>1</v>
      </c>
      <c r="D6" t="s">
        <v>2</v>
      </c>
      <c r="E6" t="s">
        <v>3</v>
      </c>
      <c r="F6" t="s">
        <v>5</v>
      </c>
      <c r="G6" t="s">
        <v>0</v>
      </c>
      <c r="H6" t="s">
        <v>1</v>
      </c>
      <c r="I6" t="s">
        <v>2</v>
      </c>
      <c r="J6" t="s">
        <v>3</v>
      </c>
    </row>
    <row r="7" spans="1:10">
      <c r="A7">
        <v>50</v>
      </c>
      <c r="B7">
        <f>1/1.566</f>
        <v>0.63856960408684549</v>
      </c>
      <c r="C7">
        <f>1/1.564</f>
        <v>0.63938618925831203</v>
      </c>
      <c r="D7">
        <f>1/1.536</f>
        <v>0.65104166666666663</v>
      </c>
      <c r="E7">
        <f>1/1.477</f>
        <v>0.6770480704129993</v>
      </c>
    </row>
    <row r="8" spans="1:10">
      <c r="A8">
        <v>75</v>
      </c>
      <c r="B8">
        <f>1/1.409</f>
        <v>0.70972320794889987</v>
      </c>
      <c r="C8">
        <f>1/1.437</f>
        <v>0.6958942240779401</v>
      </c>
      <c r="D8">
        <f>1/1.435</f>
        <v>0.69686411149825778</v>
      </c>
      <c r="E8">
        <f>1/1.415</f>
        <v>0.70671378091872794</v>
      </c>
      <c r="G8">
        <f>(B8-B7)/(A8-A7)</f>
        <v>2.8461441544821754E-3</v>
      </c>
      <c r="H8">
        <f>(C8-C7)/(A8-A7)</f>
        <v>2.260321392785123E-3</v>
      </c>
      <c r="I8">
        <f>(D8-D7)/(A8-A7)</f>
        <v>1.832897793263646E-3</v>
      </c>
      <c r="J8">
        <f>(E8-E7)/(A8-A7)</f>
        <v>1.1866284202291454E-3</v>
      </c>
    </row>
    <row r="9" spans="1:10">
      <c r="A9">
        <v>100</v>
      </c>
      <c r="B9">
        <f>1/1.312</f>
        <v>0.76219512195121952</v>
      </c>
      <c r="C9">
        <f>1/1.35</f>
        <v>0.7407407407407407</v>
      </c>
      <c r="D9">
        <f>1/1.367</f>
        <v>0.73152889539136801</v>
      </c>
      <c r="E9">
        <f>1/1.368</f>
        <v>0.73099415204678353</v>
      </c>
      <c r="G9">
        <f t="shared" ref="G9:G10" si="1">(B9-B8)/(A9-A8)</f>
        <v>2.0988765600927859E-3</v>
      </c>
      <c r="H9">
        <f t="shared" ref="H9:H10" si="2">(C9-C8)/(A9-A8)</f>
        <v>1.7938606665120237E-3</v>
      </c>
      <c r="I9">
        <f t="shared" ref="I9:I10" si="3">(D9-D8)/(A9-A8)</f>
        <v>1.3865913557244091E-3</v>
      </c>
      <c r="J9">
        <f t="shared" ref="J9:J10" si="4">(E9-E8)/(A9-A8)</f>
        <v>9.7121484512222359E-4</v>
      </c>
    </row>
    <row r="10" spans="1:10">
      <c r="A10">
        <v>125</v>
      </c>
      <c r="B10">
        <f>1/1.254</f>
        <v>0.79744816586921852</v>
      </c>
      <c r="C10">
        <f>1/1.292</f>
        <v>0.77399380804953555</v>
      </c>
      <c r="D10">
        <f>1/1.315</f>
        <v>0.76045627376425862</v>
      </c>
      <c r="E10">
        <f>1/1.33</f>
        <v>0.75187969924812026</v>
      </c>
      <c r="G10">
        <f>(B10-B9)/(A10-A9)</f>
        <v>1.4101217567199598E-3</v>
      </c>
      <c r="H10">
        <f t="shared" si="2"/>
        <v>1.3301226923517939E-3</v>
      </c>
      <c r="I10">
        <f t="shared" si="3"/>
        <v>1.1570951349156244E-3</v>
      </c>
      <c r="J10">
        <f t="shared" si="4"/>
        <v>8.3542188805346912E-4</v>
      </c>
    </row>
    <row r="36" spans="1:5">
      <c r="A36" t="s">
        <v>4</v>
      </c>
      <c r="B36" t="s">
        <v>0</v>
      </c>
      <c r="C36" t="s">
        <v>1</v>
      </c>
      <c r="D36" t="s">
        <v>2</v>
      </c>
      <c r="E36" t="s">
        <v>3</v>
      </c>
    </row>
    <row r="37" spans="1:5">
      <c r="A37">
        <v>20</v>
      </c>
      <c r="B37">
        <f>1/2.232</f>
        <v>0.4480286738351254</v>
      </c>
      <c r="C37">
        <f>1/2.085</f>
        <v>0.47961630695443647</v>
      </c>
      <c r="D37">
        <f>1/1.873</f>
        <v>0.53390282968499736</v>
      </c>
      <c r="E37">
        <f>1/1.643</f>
        <v>0.60864272671941566</v>
      </c>
    </row>
    <row r="38" spans="1:5">
      <c r="A38">
        <v>40</v>
      </c>
      <c r="B38">
        <v>0.55869999999999997</v>
      </c>
      <c r="C38">
        <f>1/1.79</f>
        <v>0.55865921787709494</v>
      </c>
      <c r="D38">
        <f>1/1.686</f>
        <v>0.59311981020166071</v>
      </c>
      <c r="E38">
        <f>1/1.567</f>
        <v>0.63816209317166561</v>
      </c>
    </row>
    <row r="39" spans="1:5">
      <c r="A39">
        <v>60</v>
      </c>
      <c r="B39">
        <f>1/1.528</f>
        <v>0.65445026178010468</v>
      </c>
      <c r="C39">
        <f>1/1.57</f>
        <v>0.63694267515923564</v>
      </c>
      <c r="D39">
        <f>1/1.559</f>
        <v>0.64143681847338041</v>
      </c>
      <c r="E39">
        <f>1/1.493</f>
        <v>0.66979236436704614</v>
      </c>
    </row>
    <row r="40" spans="1:5">
      <c r="A40">
        <v>75</v>
      </c>
      <c r="B40">
        <f>1/1.409</f>
        <v>0.70972320794889987</v>
      </c>
      <c r="C40">
        <f>1/1.437</f>
        <v>0.6958942240779401</v>
      </c>
      <c r="D40">
        <f>1/1.435</f>
        <v>0.69686411149825778</v>
      </c>
      <c r="E40">
        <f>1/1.415</f>
        <v>0.70671378091872794</v>
      </c>
    </row>
    <row r="41" spans="1:5">
      <c r="A41">
        <v>100</v>
      </c>
      <c r="B41">
        <f>1/1.312</f>
        <v>0.76219512195121952</v>
      </c>
      <c r="C41">
        <f>1/1.35</f>
        <v>0.7407407407407407</v>
      </c>
      <c r="D41">
        <f>1/1.367</f>
        <v>0.73152889539136801</v>
      </c>
      <c r="E41">
        <f>1/1.368</f>
        <v>0.73099415204678353</v>
      </c>
    </row>
    <row r="42" spans="1:5">
      <c r="A42">
        <v>125</v>
      </c>
      <c r="B42">
        <f>1/1.254</f>
        <v>0.79744816586921852</v>
      </c>
      <c r="C42">
        <f>1/1.292</f>
        <v>0.77399380804953555</v>
      </c>
      <c r="D42">
        <f>1/1.315</f>
        <v>0.76045627376425862</v>
      </c>
      <c r="E42">
        <f>1/1.33</f>
        <v>0.75187969924812026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Suyao Ji</cp:lastModifiedBy>
  <dcterms:created xsi:type="dcterms:W3CDTF">2015-11-16T21:18:06Z</dcterms:created>
  <dcterms:modified xsi:type="dcterms:W3CDTF">2015-11-18T08:13:02Z</dcterms:modified>
</cp:coreProperties>
</file>