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Uni\New folder\"/>
    </mc:Choice>
  </mc:AlternateContent>
  <xr:revisionPtr revIDLastSave="0" documentId="13_ncr:1_{677AD18E-D61D-4579-B4E8-A1EDAE2B3AC0}" xr6:coauthVersionLast="44" xr6:coauthVersionMax="44" xr10:uidLastSave="{00000000-0000-0000-0000-000000000000}"/>
  <bookViews>
    <workbookView xWindow="-120" yWindow="-120" windowWidth="29040" windowHeight="15840" xr2:uid="{3AE16A7D-0F1C-43AF-A64E-4F7AB1386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C18" i="1"/>
  <c r="C19" i="1" s="1"/>
  <c r="C26" i="1" s="1"/>
  <c r="C25" i="1"/>
  <c r="B40" i="1" s="1"/>
  <c r="B9" i="1"/>
  <c r="C29" i="1"/>
  <c r="G3" i="1"/>
  <c r="H3" i="1"/>
  <c r="F3" i="1"/>
  <c r="G2" i="1"/>
  <c r="H2" i="1"/>
  <c r="F2" i="1"/>
  <c r="B38" i="1" l="1"/>
  <c r="B39" i="1"/>
  <c r="B44" i="1" s="1"/>
  <c r="B45" i="1" s="1"/>
  <c r="B46" i="1" s="1"/>
  <c r="B47" i="1" s="1"/>
</calcChain>
</file>

<file path=xl/sharedStrings.xml><?xml version="1.0" encoding="utf-8"?>
<sst xmlns="http://schemas.openxmlformats.org/spreadsheetml/2006/main" count="63" uniqueCount="59">
  <si>
    <t>A318</t>
  </si>
  <si>
    <t>A319</t>
  </si>
  <si>
    <t>A320</t>
  </si>
  <si>
    <t>A321</t>
  </si>
  <si>
    <t>MTOW [kg]</t>
  </si>
  <si>
    <t>OEW [kg]</t>
  </si>
  <si>
    <t>B727-200</t>
  </si>
  <si>
    <t>737-200</t>
  </si>
  <si>
    <t>737-300</t>
  </si>
  <si>
    <t xml:space="preserve">a </t>
  </si>
  <si>
    <t>b</t>
  </si>
  <si>
    <t>Input data</t>
  </si>
  <si>
    <t>0.5 - 0.9</t>
  </si>
  <si>
    <t>Typical values</t>
  </si>
  <si>
    <t>Chosen value</t>
  </si>
  <si>
    <t>cj cruise [lbs/lbs/hr]</t>
  </si>
  <si>
    <t>cj loiter [lbs/lbs/hr]</t>
  </si>
  <si>
    <t>Output data</t>
  </si>
  <si>
    <t>taxi</t>
  </si>
  <si>
    <t>descent</t>
  </si>
  <si>
    <t>engine start and warm up</t>
  </si>
  <si>
    <t>take off</t>
  </si>
  <si>
    <t>Climb and accelerate to cruise</t>
  </si>
  <si>
    <t>landing and taxi</t>
  </si>
  <si>
    <t>Fuel Mass Fractions:</t>
  </si>
  <si>
    <t>V_cruise [m/s]</t>
  </si>
  <si>
    <t>Range [m]</t>
  </si>
  <si>
    <t>E_loiter [s]</t>
  </si>
  <si>
    <t>Cruise 1</t>
  </si>
  <si>
    <t>g [m/s^2]</t>
  </si>
  <si>
    <t>Now in SI</t>
  </si>
  <si>
    <t>0.4 - 0.6</t>
  </si>
  <si>
    <t>14 - 18</t>
  </si>
  <si>
    <t>13 - 15</t>
  </si>
  <si>
    <t>Altitude [m]</t>
  </si>
  <si>
    <t>T [K]</t>
  </si>
  <si>
    <t>M [-]</t>
  </si>
  <si>
    <t>a [m/s]</t>
  </si>
  <si>
    <t>Divert Range [m]</t>
  </si>
  <si>
    <t>Loiter</t>
  </si>
  <si>
    <t>Mff</t>
  </si>
  <si>
    <t>Payload [kg]</t>
  </si>
  <si>
    <t>MTOW [N]</t>
  </si>
  <si>
    <t>lbs to kg</t>
  </si>
  <si>
    <t>lbs/lbs/hr to kg/Ns</t>
  </si>
  <si>
    <t>L/D cruise [-]</t>
  </si>
  <si>
    <t>L/D loiter [-]</t>
  </si>
  <si>
    <t>Fuel reserve [-]</t>
  </si>
  <si>
    <t>Reference Data</t>
  </si>
  <si>
    <t>MTOW [lbs]</t>
  </si>
  <si>
    <t>OEW [lbs]</t>
  </si>
  <si>
    <t>Unit Conversion</t>
  </si>
  <si>
    <t>Output from linear regression of Reference Data</t>
  </si>
  <si>
    <t>Colour code</t>
  </si>
  <si>
    <t>Fixed values</t>
  </si>
  <si>
    <t>Changeable parameters</t>
  </si>
  <si>
    <t>Output</t>
  </si>
  <si>
    <t>either dependand on other parameters, or fixed by requirements</t>
  </si>
  <si>
    <t>things we can adjust acording to our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</si>
</sst>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1" xfId="0" applyBorder="1"/>
    <xf numFmtId="0" fontId="1" fillId="0" borderId="2" xfId="0" applyFont="1" applyBorder="1"/>
    <xf numFmtId="0" fontId="1" fillId="0" borderId="11" xfId="0" applyFont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10" xfId="0" applyFill="1" applyBorder="1"/>
    <xf numFmtId="0" fontId="1" fillId="4" borderId="3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12" xfId="0" applyFill="1" applyBorder="1"/>
    <xf numFmtId="0" fontId="0" fillId="0" borderId="13" xfId="0" applyBorder="1"/>
    <xf numFmtId="0" fontId="0" fillId="2" borderId="13" xfId="0" applyFill="1" applyBorder="1"/>
    <xf numFmtId="0" fontId="0" fillId="4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OEW [kg]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058561165377715E-3"/>
                  <c:y val="0.184737939111755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Sheet1!$B$2:$J$2</c:f>
              <c:numCache>
                <c:formatCode>General</c:formatCode>
                <c:ptCount val="9"/>
                <c:pt idx="0">
                  <c:v>68000</c:v>
                </c:pt>
                <c:pt idx="1">
                  <c:v>75500</c:v>
                </c:pt>
                <c:pt idx="2">
                  <c:v>78000</c:v>
                </c:pt>
                <c:pt idx="3">
                  <c:v>93500</c:v>
                </c:pt>
                <c:pt idx="4">
                  <c:v>83823.869976000002</c:v>
                </c:pt>
                <c:pt idx="5">
                  <c:v>52389.918734999999</c:v>
                </c:pt>
                <c:pt idx="6">
                  <c:v>56472.250065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39500</c:v>
                </c:pt>
                <c:pt idx="1">
                  <c:v>40800</c:v>
                </c:pt>
                <c:pt idx="2">
                  <c:v>42600</c:v>
                </c:pt>
                <c:pt idx="3">
                  <c:v>48500</c:v>
                </c:pt>
                <c:pt idx="4">
                  <c:v>45359.237000000001</c:v>
                </c:pt>
                <c:pt idx="5">
                  <c:v>27954.897763100002</c:v>
                </c:pt>
                <c:pt idx="6">
                  <c:v>31719.714434100002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4B-4BC5-8086-DF6944010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173904"/>
        <c:axId val="339179152"/>
      </c:scatterChart>
      <c:valAx>
        <c:axId val="339173904"/>
        <c:scaling>
          <c:orientation val="minMax"/>
        </c:scaling>
        <c:delete val="0"/>
        <c:axPos val="b"/>
        <c:majorGridlines>
          <c:spPr>
            <a:ln w="9525" cap="flat" cmpd="dbl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MTOW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79152"/>
        <c:crosses val="autoZero"/>
        <c:crossBetween val="midCat"/>
      </c:valAx>
      <c:valAx>
        <c:axId val="3391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OEW</a:t>
                </a:r>
                <a:r>
                  <a:rPr lang="en-US" baseline="0"/>
                  <a:t>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7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5</xdr:row>
      <xdr:rowOff>100010</xdr:rowOff>
    </xdr:from>
    <xdr:to>
      <xdr:col>19</xdr:col>
      <xdr:colOff>38100</xdr:colOff>
      <xdr:row>30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73632-36F9-40B5-BEFA-4AB39AD4B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8B23-C9D5-4CBC-A3D6-5C1B23921190}">
  <dimension ref="A1:L47"/>
  <sheetViews>
    <sheetView tabSelected="1" workbookViewId="0">
      <selection activeCell="E19" sqref="E19"/>
    </sheetView>
  </sheetViews>
  <sheetFormatPr defaultRowHeight="15" x14ac:dyDescent="0.25"/>
  <cols>
    <col min="1" max="1" width="28.85546875" customWidth="1"/>
    <col min="2" max="2" width="14.140625" customWidth="1"/>
    <col min="3" max="3" width="12.28515625" customWidth="1"/>
    <col min="5" max="5" width="9.5703125" customWidth="1"/>
    <col min="11" max="11" width="21.5703125" customWidth="1"/>
  </cols>
  <sheetData>
    <row r="1" spans="1:12" x14ac:dyDescent="0.25">
      <c r="A1" s="4" t="s">
        <v>48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7</v>
      </c>
      <c r="H1" s="6" t="s">
        <v>8</v>
      </c>
      <c r="K1" s="30" t="s">
        <v>53</v>
      </c>
    </row>
    <row r="2" spans="1:12" x14ac:dyDescent="0.25">
      <c r="A2" s="7" t="s">
        <v>4</v>
      </c>
      <c r="B2" s="22">
        <v>68000</v>
      </c>
      <c r="C2" s="22">
        <v>75500</v>
      </c>
      <c r="D2" s="22">
        <v>78000</v>
      </c>
      <c r="E2" s="22">
        <v>93500</v>
      </c>
      <c r="F2" s="22">
        <f>F4*$B$8</f>
        <v>83823.869976000002</v>
      </c>
      <c r="G2" s="22">
        <f>G4*$B$8</f>
        <v>52389.918734999999</v>
      </c>
      <c r="H2" s="23">
        <f>H4*$B$8</f>
        <v>56472.250065</v>
      </c>
      <c r="K2" s="31" t="s">
        <v>54</v>
      </c>
      <c r="L2" t="s">
        <v>57</v>
      </c>
    </row>
    <row r="3" spans="1:12" x14ac:dyDescent="0.25">
      <c r="A3" s="7" t="s">
        <v>5</v>
      </c>
      <c r="B3" s="22">
        <v>39500</v>
      </c>
      <c r="C3" s="22">
        <v>40800</v>
      </c>
      <c r="D3" s="22">
        <v>42600</v>
      </c>
      <c r="E3" s="22">
        <v>48500</v>
      </c>
      <c r="F3" s="22">
        <f>F5*$B$8</f>
        <v>45359.237000000001</v>
      </c>
      <c r="G3" s="22">
        <f>G5*$B$8</f>
        <v>27954.897763100002</v>
      </c>
      <c r="H3" s="23">
        <f>H5*$B$8</f>
        <v>31719.714434100002</v>
      </c>
      <c r="K3" s="32" t="s">
        <v>55</v>
      </c>
      <c r="L3" t="s">
        <v>58</v>
      </c>
    </row>
    <row r="4" spans="1:12" ht="15.75" thickBot="1" x14ac:dyDescent="0.3">
      <c r="A4" s="7" t="s">
        <v>49</v>
      </c>
      <c r="B4" s="22"/>
      <c r="C4" s="22"/>
      <c r="D4" s="22"/>
      <c r="E4" s="22"/>
      <c r="F4" s="22">
        <v>184800</v>
      </c>
      <c r="G4" s="22">
        <v>115500</v>
      </c>
      <c r="H4" s="23">
        <v>124500</v>
      </c>
      <c r="K4" s="33" t="s">
        <v>56</v>
      </c>
    </row>
    <row r="5" spans="1:12" ht="15.75" thickBot="1" x14ac:dyDescent="0.3">
      <c r="A5" s="7" t="s">
        <v>50</v>
      </c>
      <c r="B5" s="24"/>
      <c r="C5" s="24"/>
      <c r="D5" s="24"/>
      <c r="E5" s="24"/>
      <c r="F5" s="24">
        <v>100000</v>
      </c>
      <c r="G5" s="24">
        <v>61630</v>
      </c>
      <c r="H5" s="25">
        <v>69930</v>
      </c>
    </row>
    <row r="6" spans="1:12" ht="15.75" thickBot="1" x14ac:dyDescent="0.3"/>
    <row r="7" spans="1:12" x14ac:dyDescent="0.25">
      <c r="A7" s="10" t="s">
        <v>51</v>
      </c>
      <c r="B7" s="8"/>
    </row>
    <row r="8" spans="1:12" x14ac:dyDescent="0.25">
      <c r="A8" s="26" t="s">
        <v>43</v>
      </c>
      <c r="B8" s="27">
        <v>0.45359237000000002</v>
      </c>
    </row>
    <row r="9" spans="1:12" ht="15.75" thickBot="1" x14ac:dyDescent="0.3">
      <c r="A9" s="28" t="s">
        <v>44</v>
      </c>
      <c r="B9" s="29">
        <f>1/(3600*9.81)</f>
        <v>2.8315777551251557E-5</v>
      </c>
    </row>
    <row r="11" spans="1:12" ht="15.75" thickBot="1" x14ac:dyDescent="0.3"/>
    <row r="12" spans="1:12" x14ac:dyDescent="0.25">
      <c r="A12" s="11" t="s">
        <v>9</v>
      </c>
      <c r="B12" s="12">
        <v>0.49080000000000001</v>
      </c>
      <c r="C12" t="s">
        <v>52</v>
      </c>
    </row>
    <row r="13" spans="1:12" ht="15.75" thickBot="1" x14ac:dyDescent="0.3">
      <c r="A13" s="13" t="s">
        <v>10</v>
      </c>
      <c r="B13" s="14">
        <v>3892.9</v>
      </c>
    </row>
    <row r="15" spans="1:12" x14ac:dyDescent="0.25">
      <c r="A15" s="9" t="s">
        <v>11</v>
      </c>
      <c r="B15" s="2" t="s">
        <v>13</v>
      </c>
      <c r="C15" s="2" t="s">
        <v>14</v>
      </c>
    </row>
    <row r="16" spans="1:12" x14ac:dyDescent="0.25">
      <c r="A16" s="2" t="s">
        <v>29</v>
      </c>
      <c r="B16" s="2"/>
      <c r="C16" s="2">
        <v>9.8066499999999994</v>
      </c>
    </row>
    <row r="17" spans="1:4" x14ac:dyDescent="0.25">
      <c r="A17" s="3" t="s">
        <v>34</v>
      </c>
      <c r="B17" s="3"/>
      <c r="C17" s="3">
        <v>11000</v>
      </c>
    </row>
    <row r="18" spans="1:4" x14ac:dyDescent="0.25">
      <c r="A18" s="2" t="s">
        <v>35</v>
      </c>
      <c r="B18" s="2"/>
      <c r="C18" s="2">
        <f>288.15 - 0.0065*C17</f>
        <v>216.64999999999998</v>
      </c>
    </row>
    <row r="19" spans="1:4" x14ac:dyDescent="0.25">
      <c r="A19" s="2" t="s">
        <v>37</v>
      </c>
      <c r="B19" s="2"/>
      <c r="C19" s="2">
        <f>SQRT(1.4*287*C18)</f>
        <v>295.04231899847855</v>
      </c>
    </row>
    <row r="20" spans="1:4" x14ac:dyDescent="0.25">
      <c r="A20" s="2" t="s">
        <v>36</v>
      </c>
      <c r="B20" s="2"/>
      <c r="C20" s="2">
        <v>0.78</v>
      </c>
    </row>
    <row r="21" spans="1:4" x14ac:dyDescent="0.25">
      <c r="A21" s="2" t="s">
        <v>41</v>
      </c>
      <c r="B21" s="2"/>
      <c r="C21" s="2">
        <v>20000</v>
      </c>
    </row>
    <row r="22" spans="1:4" x14ac:dyDescent="0.25">
      <c r="A22" s="3" t="s">
        <v>45</v>
      </c>
      <c r="B22" s="3" t="s">
        <v>33</v>
      </c>
      <c r="C22" s="3">
        <v>13</v>
      </c>
    </row>
    <row r="23" spans="1:4" x14ac:dyDescent="0.25">
      <c r="A23" s="3" t="s">
        <v>46</v>
      </c>
      <c r="B23" s="3" t="s">
        <v>32</v>
      </c>
      <c r="C23" s="3">
        <v>14</v>
      </c>
    </row>
    <row r="24" spans="1:4" ht="15" customHeight="1" x14ac:dyDescent="0.25">
      <c r="A24" s="3" t="s">
        <v>15</v>
      </c>
      <c r="B24" s="3" t="s">
        <v>12</v>
      </c>
      <c r="C24" s="3">
        <f>0.4*B9</f>
        <v>1.1326311020500624E-5</v>
      </c>
      <c r="D24" s="1" t="s">
        <v>30</v>
      </c>
    </row>
    <row r="25" spans="1:4" x14ac:dyDescent="0.25">
      <c r="A25" s="3" t="s">
        <v>16</v>
      </c>
      <c r="B25" s="3" t="s">
        <v>31</v>
      </c>
      <c r="C25" s="3">
        <f>0.4*B9</f>
        <v>1.1326311020500624E-5</v>
      </c>
      <c r="D25" s="1" t="s">
        <v>30</v>
      </c>
    </row>
    <row r="26" spans="1:4" x14ac:dyDescent="0.25">
      <c r="A26" s="2" t="s">
        <v>25</v>
      </c>
      <c r="B26" s="2"/>
      <c r="C26" s="2">
        <f>C20*C19</f>
        <v>230.13300881881327</v>
      </c>
    </row>
    <row r="27" spans="1:4" x14ac:dyDescent="0.25">
      <c r="A27" s="2" t="s">
        <v>26</v>
      </c>
      <c r="B27" s="2"/>
      <c r="C27" s="2">
        <v>4300000</v>
      </c>
    </row>
    <row r="28" spans="1:4" ht="15" customHeight="1" x14ac:dyDescent="0.25">
      <c r="A28" s="3" t="s">
        <v>38</v>
      </c>
      <c r="B28" s="3"/>
      <c r="C28" s="3">
        <v>500000</v>
      </c>
    </row>
    <row r="29" spans="1:4" x14ac:dyDescent="0.25">
      <c r="A29" s="3" t="s">
        <v>27</v>
      </c>
      <c r="B29" s="3"/>
      <c r="C29" s="3">
        <f>30*60</f>
        <v>1800</v>
      </c>
    </row>
    <row r="30" spans="1:4" x14ac:dyDescent="0.25">
      <c r="A30" s="3" t="s">
        <v>47</v>
      </c>
      <c r="B30" s="3"/>
      <c r="C30" s="3">
        <v>1.1000000000000001</v>
      </c>
    </row>
    <row r="31" spans="1:4" x14ac:dyDescent="0.25">
      <c r="A31" s="9" t="s">
        <v>24</v>
      </c>
      <c r="B31" s="2"/>
    </row>
    <row r="32" spans="1:4" x14ac:dyDescent="0.25">
      <c r="A32" s="3" t="s">
        <v>20</v>
      </c>
      <c r="B32" s="3">
        <v>0.99</v>
      </c>
    </row>
    <row r="33" spans="1:2" x14ac:dyDescent="0.25">
      <c r="A33" s="3" t="s">
        <v>18</v>
      </c>
      <c r="B33" s="3">
        <v>0.99</v>
      </c>
    </row>
    <row r="34" spans="1:2" x14ac:dyDescent="0.25">
      <c r="A34" s="3" t="s">
        <v>21</v>
      </c>
      <c r="B34" s="3">
        <v>0.995</v>
      </c>
    </row>
    <row r="35" spans="1:2" x14ac:dyDescent="0.25">
      <c r="A35" s="3" t="s">
        <v>22</v>
      </c>
      <c r="B35" s="3">
        <v>0.98</v>
      </c>
    </row>
    <row r="36" spans="1:2" x14ac:dyDescent="0.25">
      <c r="A36" s="3" t="s">
        <v>19</v>
      </c>
      <c r="B36" s="3">
        <v>0.99</v>
      </c>
    </row>
    <row r="37" spans="1:2" x14ac:dyDescent="0.25">
      <c r="A37" s="3" t="s">
        <v>23</v>
      </c>
      <c r="B37" s="3">
        <v>0.99199999999999999</v>
      </c>
    </row>
    <row r="38" spans="1:2" x14ac:dyDescent="0.25">
      <c r="A38" s="2" t="s">
        <v>28</v>
      </c>
      <c r="B38" s="2">
        <f>1/EXP(C27/(C26/(C16*C24)*C22))</f>
        <v>0.85244634580355527</v>
      </c>
    </row>
    <row r="39" spans="1:2" x14ac:dyDescent="0.25">
      <c r="A39" s="2" t="s">
        <v>28</v>
      </c>
      <c r="B39" s="2">
        <f>1/EXP(C28/(C26/(C16*C24)*C22))</f>
        <v>0.98160786501656583</v>
      </c>
    </row>
    <row r="40" spans="1:2" x14ac:dyDescent="0.25">
      <c r="A40" s="2" t="s">
        <v>39</v>
      </c>
      <c r="B40" s="2">
        <f>1/EXP(C29/(1/(C16*C25)*C23))</f>
        <v>0.98582065157204546</v>
      </c>
    </row>
    <row r="42" spans="1:2" ht="15.75" thickBot="1" x14ac:dyDescent="0.3"/>
    <row r="43" spans="1:2" x14ac:dyDescent="0.25">
      <c r="A43" s="15" t="s">
        <v>17</v>
      </c>
      <c r="B43" s="12"/>
    </row>
    <row r="44" spans="1:2" x14ac:dyDescent="0.25">
      <c r="A44" s="16" t="s">
        <v>40</v>
      </c>
      <c r="B44" s="17">
        <f>PRODUCT(B32:B40)</f>
        <v>0.77422895105900247</v>
      </c>
    </row>
    <row r="45" spans="1:2" x14ac:dyDescent="0.25">
      <c r="A45" s="16" t="s">
        <v>42</v>
      </c>
      <c r="B45" s="17">
        <f>(B13 + C21*C16)/(1 - B12 - C30*(1 - B44))</f>
        <v>766818.03460785048</v>
      </c>
    </row>
    <row r="46" spans="1:2" x14ac:dyDescent="0.25">
      <c r="A46" s="18" t="s">
        <v>4</v>
      </c>
      <c r="B46" s="19">
        <f>B45/C16</f>
        <v>78193.67822934952</v>
      </c>
    </row>
    <row r="47" spans="1:2" ht="15.75" thickBot="1" x14ac:dyDescent="0.3">
      <c r="A47" s="20" t="s">
        <v>5</v>
      </c>
      <c r="B47" s="21">
        <f>B12*B46 + B13</f>
        <v>42270.35727496475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Shrestha</dc:creator>
  <cp:lastModifiedBy>Suyash Shrestha</cp:lastModifiedBy>
  <dcterms:created xsi:type="dcterms:W3CDTF">2020-04-28T12:33:14Z</dcterms:created>
  <dcterms:modified xsi:type="dcterms:W3CDTF">2020-04-28T15:51:03Z</dcterms:modified>
</cp:coreProperties>
</file>