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holho\OneDrive\DeskTop\Health Log\"/>
    </mc:Choice>
  </mc:AlternateContent>
  <xr:revisionPtr revIDLastSave="0" documentId="13_ncr:1_{AF58EB57-3458-42D5-8A19-C0E193F57F66}" xr6:coauthVersionLast="47" xr6:coauthVersionMax="47" xr10:uidLastSave="{00000000-0000-0000-0000-000000000000}"/>
  <bookViews>
    <workbookView xWindow="-108" yWindow="-108" windowWidth="23256" windowHeight="12576" xr2:uid="{00000000-000D-0000-FFFF-FFFF00000000}"/>
  </bookViews>
  <sheets>
    <sheet name="4 Day LP" sheetId="1" r:id="rId1"/>
    <sheet name="5 Day LP" sheetId="2" r:id="rId2"/>
    <sheet name="5 Day Row added" sheetId="8" r:id="rId3"/>
    <sheet name="6 Day Deadlift Focus" sheetId="3" r:id="rId4"/>
    <sheet name="6 Day Squat Focus" sheetId="4" r:id="rId5"/>
    <sheet name="6 Day BBB" sheetId="9" r:id="rId6"/>
    <sheet name="Cap3-Intructions" sheetId="11" r:id="rId7"/>
    <sheet name="6 day Cap3" sheetId="10" r:id="rId8"/>
    <sheet name="Assistance guide" sheetId="6" r:id="rId9"/>
    <sheet name="wafflze intro" sheetId="20" r:id="rId10"/>
    <sheet name="Upper Workouts" sheetId="12" r:id="rId11"/>
    <sheet name="Upper Workouts 2" sheetId="25" r:id="rId12"/>
    <sheet name="Lower Workouts" sheetId="14" r:id="rId13"/>
    <sheet name="Lower Workouts2" sheetId="15" r:id="rId14"/>
    <sheet name="Low Bar Squat Cues" sheetId="22" r:id="rId15"/>
    <sheet name="Squat2" sheetId="24" r:id="rId16"/>
    <sheet name="Bench Cues" sheetId="16" r:id="rId17"/>
    <sheet name="Deadlift Cues" sheetId="17" r:id="rId18"/>
    <sheet name="Deadlift Cues 2" sheetId="18" r:id="rId19"/>
    <sheet name="Sumo Cues" sheetId="23" r:id="rId20"/>
    <sheet name="OHP Cues" sheetId="21" r:id="rId21"/>
    <sheet name="Front Squat Cues" sheetId="19" r:id="rId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5" i="9" l="1"/>
  <c r="T14" i="3"/>
  <c r="N12" i="10" l="1"/>
  <c r="B35" i="6"/>
  <c r="B41" i="6" s="1"/>
  <c r="C35" i="6"/>
  <c r="C42" i="6" s="1"/>
  <c r="D35" i="6"/>
  <c r="D37" i="6" s="1"/>
  <c r="E35" i="6"/>
  <c r="E39" i="6" s="1"/>
  <c r="F35" i="6"/>
  <c r="F37" i="6" s="1"/>
  <c r="G35" i="6"/>
  <c r="G39" i="6" s="1"/>
  <c r="H35" i="6"/>
  <c r="H36" i="6" s="1"/>
  <c r="I35" i="6"/>
  <c r="I36" i="6" s="1"/>
  <c r="J35" i="6"/>
  <c r="J36" i="6" s="1"/>
  <c r="K35" i="6"/>
  <c r="K39" i="6" s="1"/>
  <c r="L35" i="6"/>
  <c r="L36" i="6" s="1"/>
  <c r="M35" i="6"/>
  <c r="M40" i="6" s="1"/>
  <c r="N35" i="6"/>
  <c r="N37" i="6" s="1"/>
  <c r="O35" i="6"/>
  <c r="O41" i="6" s="1"/>
  <c r="P35" i="6"/>
  <c r="P39" i="6" s="1"/>
  <c r="Q35" i="6"/>
  <c r="Q41" i="6" s="1"/>
  <c r="R35" i="6"/>
  <c r="R39" i="6" s="1"/>
  <c r="S35" i="6"/>
  <c r="S36" i="6" s="1"/>
  <c r="B36" i="6"/>
  <c r="C36" i="6"/>
  <c r="D36" i="6"/>
  <c r="E36" i="6"/>
  <c r="F36" i="6"/>
  <c r="F38" i="6"/>
  <c r="G38" i="6"/>
  <c r="M38" i="6"/>
  <c r="B39" i="6"/>
  <c r="C39" i="6"/>
  <c r="D39" i="6"/>
  <c r="B40" i="6"/>
  <c r="C40" i="6"/>
  <c r="D40" i="6"/>
  <c r="E40" i="6"/>
  <c r="F40" i="6"/>
  <c r="C41" i="6"/>
  <c r="D41" i="6"/>
  <c r="F42" i="6"/>
  <c r="G42" i="6"/>
  <c r="H42" i="6"/>
  <c r="J42" i="6"/>
  <c r="M42" i="6"/>
  <c r="D42" i="6" l="1"/>
  <c r="H38" i="6"/>
  <c r="I38" i="6"/>
  <c r="E42" i="6"/>
  <c r="L42" i="6"/>
  <c r="L38" i="6"/>
  <c r="E38" i="6"/>
  <c r="C38" i="6"/>
  <c r="C37" i="6"/>
  <c r="K42" i="6"/>
  <c r="K38" i="6"/>
  <c r="I42" i="6"/>
  <c r="J38" i="6"/>
  <c r="D38" i="6"/>
  <c r="H41" i="6"/>
  <c r="G41" i="6"/>
  <c r="F41" i="6"/>
  <c r="E41" i="6"/>
  <c r="G36" i="6"/>
  <c r="B42" i="6"/>
  <c r="B38" i="6"/>
  <c r="B37" i="6"/>
  <c r="G37" i="6"/>
  <c r="H40" i="6"/>
  <c r="G40" i="6"/>
  <c r="J37" i="6"/>
  <c r="L39" i="6"/>
  <c r="H39" i="6"/>
  <c r="M41" i="6"/>
  <c r="F39" i="6"/>
  <c r="E37" i="6"/>
  <c r="K41" i="6"/>
  <c r="Q39" i="6"/>
  <c r="M39" i="6"/>
  <c r="I37" i="6"/>
  <c r="J39" i="6"/>
  <c r="H37" i="6"/>
  <c r="J41" i="6"/>
  <c r="M37" i="6"/>
  <c r="K37" i="6"/>
  <c r="I41" i="6"/>
  <c r="L41" i="6"/>
  <c r="S42" i="6"/>
  <c r="S38" i="6"/>
  <c r="R42" i="6"/>
  <c r="R38" i="6"/>
  <c r="Q42" i="6"/>
  <c r="Q38" i="6"/>
  <c r="P42" i="6"/>
  <c r="P38" i="6"/>
  <c r="O42" i="6"/>
  <c r="O38" i="6"/>
  <c r="L37" i="6"/>
  <c r="N42" i="6"/>
  <c r="N38" i="6"/>
  <c r="R36" i="6"/>
  <c r="S40" i="6"/>
  <c r="P40" i="6"/>
  <c r="Q40" i="6"/>
  <c r="O36" i="6"/>
  <c r="N40" i="6"/>
  <c r="N36" i="6"/>
  <c r="Q36" i="6"/>
  <c r="S37" i="6"/>
  <c r="M36" i="6"/>
  <c r="R40" i="6"/>
  <c r="S41" i="6"/>
  <c r="R41" i="6"/>
  <c r="L40" i="6"/>
  <c r="R37" i="6"/>
  <c r="O39" i="6"/>
  <c r="K40" i="6"/>
  <c r="Q37" i="6"/>
  <c r="K36" i="6"/>
  <c r="S39" i="6"/>
  <c r="N39" i="6"/>
  <c r="P36" i="6"/>
  <c r="I39" i="6"/>
  <c r="P41" i="6"/>
  <c r="J40" i="6"/>
  <c r="P37" i="6"/>
  <c r="I40" i="6"/>
  <c r="O37" i="6"/>
  <c r="O40" i="6"/>
  <c r="N41" i="6"/>
  <c r="B51" i="25" l="1"/>
  <c r="B34" i="25"/>
  <c r="B3" i="25"/>
  <c r="B35" i="21"/>
  <c r="B11" i="21"/>
  <c r="B8" i="21"/>
  <c r="B3" i="15"/>
  <c r="D25" i="14"/>
  <c r="C25" i="14"/>
  <c r="D20" i="12"/>
  <c r="AD40" i="10"/>
  <c r="AC40" i="10"/>
  <c r="L35" i="10"/>
  <c r="J35" i="10"/>
  <c r="I35" i="10"/>
  <c r="B35" i="10"/>
  <c r="AB34" i="10"/>
  <c r="Y34" i="10"/>
  <c r="W34" i="10"/>
  <c r="U34" i="10"/>
  <c r="R34" i="10"/>
  <c r="P34" i="10"/>
  <c r="N34" i="10"/>
  <c r="K34" i="10"/>
  <c r="I34" i="10"/>
  <c r="B34" i="10"/>
  <c r="K33" i="10"/>
  <c r="L31" i="10"/>
  <c r="J31" i="10"/>
  <c r="I31" i="10"/>
  <c r="B31" i="10"/>
  <c r="Y30" i="10"/>
  <c r="X30" i="10"/>
  <c r="W30" i="10"/>
  <c r="U30" i="10"/>
  <c r="R30" i="10"/>
  <c r="P30" i="10"/>
  <c r="O30" i="10"/>
  <c r="M30" i="10"/>
  <c r="K30" i="10"/>
  <c r="J30" i="10"/>
  <c r="I30" i="10"/>
  <c r="B30" i="10"/>
  <c r="K29" i="10"/>
  <c r="C29" i="10"/>
  <c r="C33" i="10" s="1"/>
  <c r="B28" i="10"/>
  <c r="L26" i="10"/>
  <c r="J26" i="10"/>
  <c r="I26" i="10"/>
  <c r="B26" i="10"/>
  <c r="AB25" i="10"/>
  <c r="AA25" i="10"/>
  <c r="Y25" i="10"/>
  <c r="W25" i="10"/>
  <c r="U25" i="10"/>
  <c r="R25" i="10"/>
  <c r="P25" i="10"/>
  <c r="N25" i="10"/>
  <c r="K25" i="10"/>
  <c r="I25" i="10"/>
  <c r="B25" i="10"/>
  <c r="K24" i="10"/>
  <c r="L22" i="10"/>
  <c r="J22" i="10"/>
  <c r="I22" i="10"/>
  <c r="B22" i="10"/>
  <c r="Y21" i="10"/>
  <c r="W21" i="10"/>
  <c r="U21" i="10"/>
  <c r="R21" i="10"/>
  <c r="P21" i="10"/>
  <c r="M21" i="10"/>
  <c r="K21" i="10"/>
  <c r="I21" i="10"/>
  <c r="B21" i="10"/>
  <c r="K20" i="10"/>
  <c r="C20" i="10"/>
  <c r="C24" i="10" s="1"/>
  <c r="B19" i="10"/>
  <c r="L17" i="10"/>
  <c r="J17" i="10"/>
  <c r="I17" i="10"/>
  <c r="B17" i="10"/>
  <c r="AB16" i="10"/>
  <c r="Y16" i="10"/>
  <c r="W16" i="10"/>
  <c r="U16" i="10"/>
  <c r="R16" i="10"/>
  <c r="P16" i="10"/>
  <c r="N16" i="10"/>
  <c r="K16" i="10"/>
  <c r="I16" i="10"/>
  <c r="B16" i="10"/>
  <c r="L13" i="10"/>
  <c r="J13" i="10"/>
  <c r="I13" i="10"/>
  <c r="B13" i="10"/>
  <c r="AB12" i="10"/>
  <c r="AA12" i="10"/>
  <c r="Y12" i="10"/>
  <c r="X12" i="10"/>
  <c r="W12" i="10"/>
  <c r="U12" i="10"/>
  <c r="R12" i="10"/>
  <c r="P12" i="10"/>
  <c r="K12" i="10"/>
  <c r="I12" i="10"/>
  <c r="B12" i="10"/>
  <c r="C11" i="10"/>
  <c r="C15" i="10" s="1"/>
  <c r="B10" i="10"/>
  <c r="AH8" i="10"/>
  <c r="AD8" i="10"/>
  <c r="H17" i="10" s="1"/>
  <c r="X8" i="10"/>
  <c r="H22" i="10" s="1"/>
  <c r="R8" i="10"/>
  <c r="AA16" i="10" s="1"/>
  <c r="L8" i="10"/>
  <c r="K13" i="10" s="1"/>
  <c r="F8" i="10"/>
  <c r="J34" i="10" s="1"/>
  <c r="AD7" i="10"/>
  <c r="K31" i="10" s="1"/>
  <c r="X7" i="10"/>
  <c r="K35" i="10" s="1"/>
  <c r="R7" i="10"/>
  <c r="L30" i="10" s="1"/>
  <c r="L7" i="10"/>
  <c r="S12" i="10" s="1"/>
  <c r="F7" i="10"/>
  <c r="H21" i="10" s="1"/>
  <c r="K6" i="10"/>
  <c r="Q6" i="10" s="1"/>
  <c r="X4" i="10"/>
  <c r="AQ6" i="9"/>
  <c r="AB15" i="9" s="1"/>
  <c r="L39" i="8"/>
  <c r="J39" i="8"/>
  <c r="H39" i="8"/>
  <c r="D19" i="8"/>
  <c r="T18" i="8"/>
  <c r="R18" i="8"/>
  <c r="P18" i="8"/>
  <c r="AQ5" i="8"/>
  <c r="F39" i="8" s="1"/>
  <c r="K22" i="10" l="1"/>
  <c r="O34" i="10"/>
  <c r="L34" i="10"/>
  <c r="Q12" i="10"/>
  <c r="O12" i="10"/>
  <c r="S30" i="10"/>
  <c r="V30" i="10"/>
  <c r="V25" i="10"/>
  <c r="L12" i="10"/>
  <c r="H26" i="10"/>
  <c r="L128" i="9"/>
  <c r="D98" i="9"/>
  <c r="J98" i="9"/>
  <c r="L98" i="9"/>
  <c r="F128" i="9"/>
  <c r="F98" i="9"/>
  <c r="H98" i="9"/>
  <c r="D128" i="9"/>
  <c r="H128" i="9"/>
  <c r="J128" i="9"/>
  <c r="K17" i="10"/>
  <c r="L16" i="10"/>
  <c r="O16" i="10"/>
  <c r="Q16" i="10"/>
  <c r="S16" i="10"/>
  <c r="X16" i="10"/>
  <c r="Q34" i="10"/>
  <c r="V34" i="10"/>
  <c r="S34" i="10"/>
  <c r="Q30" i="10"/>
  <c r="X25" i="10"/>
  <c r="H16" i="10"/>
  <c r="J16" i="10"/>
  <c r="J12" i="10"/>
  <c r="X34" i="10"/>
  <c r="V12" i="10"/>
  <c r="J21" i="10"/>
  <c r="H25" i="10"/>
  <c r="K26" i="10"/>
  <c r="L21" i="10"/>
  <c r="H31" i="10"/>
  <c r="AA34" i="10"/>
  <c r="J25" i="10"/>
  <c r="V16" i="10"/>
  <c r="O21" i="10"/>
  <c r="L25" i="10"/>
  <c r="Q21" i="10"/>
  <c r="O25" i="10"/>
  <c r="H30" i="10"/>
  <c r="H35" i="10"/>
  <c r="S21" i="10"/>
  <c r="H13" i="10"/>
  <c r="Q25" i="10"/>
  <c r="V21" i="10"/>
  <c r="H34" i="10"/>
  <c r="S25" i="10"/>
  <c r="H12" i="10"/>
  <c r="X21" i="10"/>
  <c r="F68" i="9"/>
  <c r="L38" i="9"/>
  <c r="H68" i="9"/>
  <c r="D68" i="9"/>
  <c r="D54" i="9" s="1"/>
  <c r="H54" i="9" s="1"/>
  <c r="H38" i="9"/>
  <c r="F38" i="9"/>
  <c r="L68" i="9"/>
  <c r="D38" i="9"/>
  <c r="D24" i="9" s="1"/>
  <c r="J38" i="9"/>
  <c r="J68" i="9"/>
  <c r="L15" i="9"/>
  <c r="T15" i="9"/>
  <c r="H15" i="9"/>
  <c r="X15" i="9"/>
  <c r="F40" i="8"/>
  <c r="D34" i="8"/>
  <c r="H40" i="8"/>
  <c r="J40" i="8"/>
  <c r="F28" i="8"/>
  <c r="R28" i="8"/>
  <c r="P34" i="8"/>
  <c r="L40" i="8"/>
  <c r="N39" i="8"/>
  <c r="P28" i="8"/>
  <c r="J17" i="8"/>
  <c r="F23" i="8"/>
  <c r="T28" i="8"/>
  <c r="R34" i="8"/>
  <c r="N40" i="8"/>
  <c r="H19" i="8"/>
  <c r="J19" i="8" s="1"/>
  <c r="L19" i="8" s="1"/>
  <c r="N19" i="8" s="1"/>
  <c r="P19" i="8" s="1"/>
  <c r="R19" i="8" s="1"/>
  <c r="N28" i="8"/>
  <c r="H23" i="8"/>
  <c r="D29" i="8"/>
  <c r="T34" i="8"/>
  <c r="P40" i="8"/>
  <c r="F29" i="8"/>
  <c r="R40" i="8"/>
  <c r="P39" i="8"/>
  <c r="L34" i="8"/>
  <c r="F35" i="8"/>
  <c r="T40" i="8"/>
  <c r="H28" i="8"/>
  <c r="D23" i="8"/>
  <c r="D41" i="8"/>
  <c r="F34" i="8"/>
  <c r="F41" i="8"/>
  <c r="T39" i="8"/>
  <c r="L28" i="8"/>
  <c r="F17" i="8"/>
  <c r="N17" i="8"/>
  <c r="H29" i="8"/>
  <c r="J29" i="8" s="1"/>
  <c r="L29" i="8" s="1"/>
  <c r="N29" i="8" s="1"/>
  <c r="P29" i="8" s="1"/>
  <c r="R29" i="8" s="1"/>
  <c r="P23" i="8"/>
  <c r="D18" i="8"/>
  <c r="R23" i="8"/>
  <c r="H41" i="8"/>
  <c r="J41" i="8" s="1"/>
  <c r="L41" i="8" s="1"/>
  <c r="N41" i="8" s="1"/>
  <c r="P41" i="8" s="1"/>
  <c r="R41" i="8" s="1"/>
  <c r="H34" i="8"/>
  <c r="N34" i="8"/>
  <c r="P17" i="8"/>
  <c r="R17" i="8"/>
  <c r="F18" i="8"/>
  <c r="T23" i="8"/>
  <c r="J28" i="8"/>
  <c r="D17" i="8"/>
  <c r="L17" i="8"/>
  <c r="D24" i="8"/>
  <c r="F19" i="8"/>
  <c r="D40" i="8"/>
  <c r="H17" i="8"/>
  <c r="H35" i="8"/>
  <c r="J35" i="8" s="1"/>
  <c r="L35" i="8" s="1"/>
  <c r="N35" i="8" s="1"/>
  <c r="P35" i="8" s="1"/>
  <c r="R35" i="8" s="1"/>
  <c r="H18" i="8"/>
  <c r="J18" i="8"/>
  <c r="F24" i="8"/>
  <c r="D30" i="8"/>
  <c r="R39" i="8"/>
  <c r="J34" i="8"/>
  <c r="J23" i="8"/>
  <c r="L23" i="8"/>
  <c r="T17" i="8"/>
  <c r="L18" i="8"/>
  <c r="H24" i="8"/>
  <c r="J24" i="8" s="1"/>
  <c r="L24" i="8" s="1"/>
  <c r="N24" i="8" s="1"/>
  <c r="P24" i="8" s="1"/>
  <c r="R24" i="8" s="1"/>
  <c r="F30" i="8"/>
  <c r="D39" i="8"/>
  <c r="D28" i="8"/>
  <c r="D35" i="8"/>
  <c r="N23" i="8"/>
  <c r="N18" i="8"/>
  <c r="H30" i="8"/>
  <c r="J30" i="8" s="1"/>
  <c r="L30" i="8" s="1"/>
  <c r="N30" i="8" s="1"/>
  <c r="P30" i="8" s="1"/>
  <c r="R30" i="8" s="1"/>
  <c r="L54" i="9" l="1"/>
  <c r="AC16" i="10"/>
  <c r="H124" i="9"/>
  <c r="J124" i="9" s="1"/>
  <c r="L124" i="9" s="1"/>
  <c r="F124" i="9"/>
  <c r="D84" i="9"/>
  <c r="F84" i="9" s="1"/>
  <c r="D114" i="9"/>
  <c r="H123" i="9"/>
  <c r="F109" i="9"/>
  <c r="F123" i="9"/>
  <c r="D123" i="9"/>
  <c r="D109" i="9"/>
  <c r="H109" i="9"/>
  <c r="J109" i="9" s="1"/>
  <c r="L109" i="9" s="1"/>
  <c r="H113" i="9"/>
  <c r="F113" i="9"/>
  <c r="D113" i="9"/>
  <c r="D129" i="9" s="1"/>
  <c r="D124" i="9"/>
  <c r="H108" i="9"/>
  <c r="F108" i="9"/>
  <c r="D108" i="9"/>
  <c r="D119" i="9"/>
  <c r="H118" i="9"/>
  <c r="D118" i="9"/>
  <c r="F118" i="9"/>
  <c r="L84" i="9"/>
  <c r="L104" i="9"/>
  <c r="H58" i="9"/>
  <c r="F58" i="9"/>
  <c r="L134" i="9"/>
  <c r="H104" i="9"/>
  <c r="J104" i="9" s="1"/>
  <c r="H134" i="9"/>
  <c r="J134" i="9" s="1"/>
  <c r="F134" i="9"/>
  <c r="D134" i="9"/>
  <c r="F104" i="9"/>
  <c r="D58" i="9"/>
  <c r="H88" i="9"/>
  <c r="F88" i="9"/>
  <c r="D88" i="9"/>
  <c r="F24" i="9"/>
  <c r="H24" i="9"/>
  <c r="F103" i="9"/>
  <c r="D103" i="9"/>
  <c r="H133" i="9"/>
  <c r="F133" i="9"/>
  <c r="D133" i="9"/>
  <c r="H103" i="9"/>
  <c r="F63" i="9"/>
  <c r="D63" i="9"/>
  <c r="D93" i="9"/>
  <c r="H79" i="9"/>
  <c r="J79" i="9" s="1"/>
  <c r="L79" i="9" s="1"/>
  <c r="F79" i="9"/>
  <c r="D79" i="9"/>
  <c r="H63" i="9"/>
  <c r="H93" i="9"/>
  <c r="F93" i="9"/>
  <c r="J24" i="9"/>
  <c r="F54" i="9"/>
  <c r="D53" i="9"/>
  <c r="D83" i="9"/>
  <c r="F53" i="9"/>
  <c r="F83" i="9"/>
  <c r="H53" i="9"/>
  <c r="D69" i="9" s="1"/>
  <c r="H83" i="9"/>
  <c r="D99" i="9" s="1"/>
  <c r="J54" i="9"/>
  <c r="F94" i="9"/>
  <c r="H78" i="9"/>
  <c r="H64" i="9"/>
  <c r="J64" i="9" s="1"/>
  <c r="L64" i="9" s="1"/>
  <c r="F64" i="9"/>
  <c r="F78" i="9"/>
  <c r="D78" i="9"/>
  <c r="D64" i="9"/>
  <c r="H94" i="9"/>
  <c r="J94" i="9" s="1"/>
  <c r="L94" i="9" s="1"/>
  <c r="D94" i="9"/>
  <c r="L24" i="9"/>
  <c r="AC21" i="10"/>
  <c r="AD30" i="10"/>
  <c r="AC30" i="10"/>
  <c r="AD25" i="10"/>
  <c r="AC25" i="10"/>
  <c r="AD21" i="10"/>
  <c r="AD12" i="10"/>
  <c r="AC12" i="10"/>
  <c r="AD16" i="10"/>
  <c r="AD34" i="10"/>
  <c r="AC34" i="10"/>
  <c r="H48" i="9"/>
  <c r="F48" i="9"/>
  <c r="D48" i="9"/>
  <c r="H49" i="9"/>
  <c r="J49" i="9" s="1"/>
  <c r="L49" i="9" s="1"/>
  <c r="F49" i="9"/>
  <c r="D49" i="9"/>
  <c r="H73" i="9"/>
  <c r="D73" i="9"/>
  <c r="F73" i="9"/>
  <c r="H43" i="9"/>
  <c r="F43" i="9"/>
  <c r="D43" i="9"/>
  <c r="H28" i="9"/>
  <c r="D28" i="9"/>
  <c r="F28" i="9"/>
  <c r="F33" i="9"/>
  <c r="D33" i="9"/>
  <c r="H19" i="9"/>
  <c r="J19" i="9" s="1"/>
  <c r="L19" i="9" s="1"/>
  <c r="H33" i="9"/>
  <c r="F19" i="9"/>
  <c r="D19" i="9"/>
  <c r="H23" i="9"/>
  <c r="D39" i="9" s="1"/>
  <c r="F23" i="9"/>
  <c r="D23" i="9"/>
  <c r="F18" i="9"/>
  <c r="D18" i="9"/>
  <c r="H18" i="9"/>
  <c r="H34" i="9"/>
  <c r="J34" i="9" s="1"/>
  <c r="L34" i="9" s="1"/>
  <c r="F34" i="9"/>
  <c r="D34" i="9"/>
  <c r="T14" i="4"/>
  <c r="AQ5" i="4"/>
  <c r="B43" i="3"/>
  <c r="B42" i="3"/>
  <c r="AQ5" i="3"/>
  <c r="H14" i="3" s="1"/>
  <c r="AQ5" i="2"/>
  <c r="T14" i="2" s="1"/>
  <c r="F18" i="2" s="1"/>
  <c r="AQ5" i="1"/>
  <c r="J84" i="9" l="1"/>
  <c r="H84" i="9"/>
  <c r="L129" i="9"/>
  <c r="F129" i="9"/>
  <c r="H129" i="9"/>
  <c r="J129" i="9"/>
  <c r="H114" i="9"/>
  <c r="L114" i="9"/>
  <c r="J114" i="9"/>
  <c r="F114" i="9"/>
  <c r="D104" i="9"/>
  <c r="D89" i="9"/>
  <c r="J69" i="9"/>
  <c r="H69" i="9"/>
  <c r="L69" i="9"/>
  <c r="F69" i="9"/>
  <c r="J99" i="9"/>
  <c r="F99" i="9"/>
  <c r="L99" i="9"/>
  <c r="H99" i="9"/>
  <c r="D59" i="9"/>
  <c r="D74" i="9"/>
  <c r="D29" i="9"/>
  <c r="D44" i="9"/>
  <c r="H39" i="9"/>
  <c r="J39" i="9"/>
  <c r="F39" i="9"/>
  <c r="L39" i="9"/>
  <c r="J27" i="4"/>
  <c r="T32" i="3"/>
  <c r="H32" i="3"/>
  <c r="H23" i="3"/>
  <c r="J23" i="3" s="1"/>
  <c r="L23" i="3" s="1"/>
  <c r="N23" i="3" s="1"/>
  <c r="P23" i="3" s="1"/>
  <c r="R23" i="3" s="1"/>
  <c r="D32" i="3"/>
  <c r="R32" i="3"/>
  <c r="P32" i="3"/>
  <c r="N32" i="3"/>
  <c r="L32" i="3"/>
  <c r="J32" i="3"/>
  <c r="F23" i="3"/>
  <c r="F32" i="3"/>
  <c r="D23" i="3"/>
  <c r="H43" i="3"/>
  <c r="J43" i="3" s="1"/>
  <c r="L43" i="3" s="1"/>
  <c r="N43" i="3" s="1"/>
  <c r="F43" i="3"/>
  <c r="D43" i="3"/>
  <c r="D27" i="2"/>
  <c r="L27" i="2"/>
  <c r="L14" i="3"/>
  <c r="R27" i="4"/>
  <c r="T27" i="4"/>
  <c r="P27" i="4"/>
  <c r="N27" i="4"/>
  <c r="P14" i="3"/>
  <c r="H27" i="2"/>
  <c r="L27" i="4"/>
  <c r="D18" i="2"/>
  <c r="F27" i="2"/>
  <c r="D18" i="4"/>
  <c r="D27" i="4"/>
  <c r="F18" i="4"/>
  <c r="H18" i="4"/>
  <c r="J18" i="4" s="1"/>
  <c r="L18" i="4" s="1"/>
  <c r="N18" i="4" s="1"/>
  <c r="P18" i="4" s="1"/>
  <c r="R18" i="4" s="1"/>
  <c r="F27" i="4"/>
  <c r="R27" i="2"/>
  <c r="T27" i="2"/>
  <c r="J27" i="2"/>
  <c r="N27" i="2"/>
  <c r="P27" i="2"/>
  <c r="H18" i="2"/>
  <c r="J18" i="2" s="1"/>
  <c r="L18" i="2" s="1"/>
  <c r="N18" i="2" s="1"/>
  <c r="P18" i="2" s="1"/>
  <c r="R18" i="2" s="1"/>
  <c r="T14" i="1"/>
  <c r="H14" i="1"/>
  <c r="P14" i="1"/>
  <c r="L14" i="1"/>
  <c r="H27" i="4"/>
  <c r="H14" i="2"/>
  <c r="L14" i="2"/>
  <c r="H14" i="4"/>
  <c r="L14" i="4"/>
  <c r="H37" i="4" s="1"/>
  <c r="P14" i="4"/>
  <c r="P14" i="2"/>
  <c r="H119" i="9" l="1"/>
  <c r="F119" i="9"/>
  <c r="J119" i="9"/>
  <c r="H89" i="9"/>
  <c r="F89" i="9"/>
  <c r="J89" i="9"/>
  <c r="L89" i="9"/>
  <c r="L119" i="9"/>
  <c r="L74" i="9"/>
  <c r="J74" i="9"/>
  <c r="H74" i="9"/>
  <c r="F74" i="9"/>
  <c r="F59" i="9"/>
  <c r="J59" i="9"/>
  <c r="L59" i="9"/>
  <c r="H59" i="9"/>
  <c r="L44" i="9"/>
  <c r="J44" i="9"/>
  <c r="H44" i="9"/>
  <c r="F44" i="9"/>
  <c r="L29" i="9"/>
  <c r="J29" i="9"/>
  <c r="H29" i="9"/>
  <c r="F29" i="9"/>
  <c r="P32" i="1"/>
  <c r="J32" i="1"/>
  <c r="H32" i="1"/>
  <c r="F32" i="1"/>
  <c r="H23" i="1"/>
  <c r="J23" i="1" s="1"/>
  <c r="L23" i="1" s="1"/>
  <c r="N23" i="1" s="1"/>
  <c r="P23" i="1" s="1"/>
  <c r="R23" i="1" s="1"/>
  <c r="D32" i="1"/>
  <c r="F23" i="1"/>
  <c r="D23" i="1"/>
  <c r="L32" i="1"/>
  <c r="N32" i="1"/>
  <c r="R32" i="1"/>
  <c r="T32" i="1"/>
  <c r="D18" i="1"/>
  <c r="F18" i="1"/>
  <c r="H18" i="1"/>
  <c r="J18" i="1" s="1"/>
  <c r="L18" i="1" s="1"/>
  <c r="N18" i="1" s="1"/>
  <c r="P18" i="1" s="1"/>
  <c r="R18" i="1" s="1"/>
  <c r="D38" i="3"/>
  <c r="N17" i="3"/>
  <c r="T37" i="3"/>
  <c r="N37" i="3"/>
  <c r="F17" i="3"/>
  <c r="T17" i="3"/>
  <c r="H38" i="3"/>
  <c r="J38" i="3" s="1"/>
  <c r="L38" i="3" s="1"/>
  <c r="N38" i="3" s="1"/>
  <c r="P38" i="3" s="1"/>
  <c r="R38" i="3" s="1"/>
  <c r="R17" i="3"/>
  <c r="F38" i="3"/>
  <c r="P17" i="3"/>
  <c r="H17" i="3"/>
  <c r="L17" i="3"/>
  <c r="R37" i="3"/>
  <c r="J17" i="3"/>
  <c r="P37" i="3"/>
  <c r="L37" i="3"/>
  <c r="H37" i="3"/>
  <c r="J37" i="3"/>
  <c r="D37" i="3"/>
  <c r="D17" i="3"/>
  <c r="F37" i="3"/>
  <c r="H28" i="3"/>
  <c r="J28" i="3" s="1"/>
  <c r="L28" i="3" s="1"/>
  <c r="N28" i="3" s="1"/>
  <c r="P28" i="3" s="1"/>
  <c r="R28" i="3" s="1"/>
  <c r="F28" i="3"/>
  <c r="D28" i="3"/>
  <c r="T22" i="4"/>
  <c r="F22" i="4"/>
  <c r="H33" i="4"/>
  <c r="J33" i="4" s="1"/>
  <c r="L33" i="4" s="1"/>
  <c r="N33" i="4" s="1"/>
  <c r="P33" i="4" s="1"/>
  <c r="R33" i="4" s="1"/>
  <c r="R22" i="4"/>
  <c r="P22" i="4"/>
  <c r="N22" i="4"/>
  <c r="L22" i="4"/>
  <c r="J22" i="4"/>
  <c r="H22" i="4"/>
  <c r="D22" i="4"/>
  <c r="R42" i="4"/>
  <c r="P42" i="4"/>
  <c r="N42" i="4"/>
  <c r="L42" i="4"/>
  <c r="J42" i="4"/>
  <c r="H42" i="4"/>
  <c r="F42" i="4"/>
  <c r="D42" i="4"/>
  <c r="F33" i="4"/>
  <c r="D33" i="4"/>
  <c r="P17" i="1"/>
  <c r="F17" i="1"/>
  <c r="D17" i="1"/>
  <c r="H28" i="1"/>
  <c r="J28" i="1" s="1"/>
  <c r="L28" i="1" s="1"/>
  <c r="N28" i="1" s="1"/>
  <c r="P28" i="1" s="1"/>
  <c r="R28" i="1" s="1"/>
  <c r="F28" i="1"/>
  <c r="N17" i="1"/>
  <c r="L17" i="1"/>
  <c r="J17" i="1"/>
  <c r="H17" i="1"/>
  <c r="R17" i="1"/>
  <c r="T27" i="1"/>
  <c r="R27" i="1"/>
  <c r="D28" i="1"/>
  <c r="P27" i="1"/>
  <c r="N27" i="1"/>
  <c r="L27" i="1"/>
  <c r="H27" i="1"/>
  <c r="F27" i="1"/>
  <c r="D27" i="1"/>
  <c r="J27" i="1"/>
  <c r="T17" i="1"/>
  <c r="T37" i="4"/>
  <c r="L17" i="4"/>
  <c r="R37" i="4"/>
  <c r="J17" i="4"/>
  <c r="N37" i="4"/>
  <c r="F17" i="4"/>
  <c r="D28" i="4"/>
  <c r="L37" i="4"/>
  <c r="D17" i="4"/>
  <c r="J37" i="4"/>
  <c r="F37" i="4"/>
  <c r="H28" i="4"/>
  <c r="J28" i="4" s="1"/>
  <c r="L28" i="4" s="1"/>
  <c r="N28" i="4" s="1"/>
  <c r="P28" i="4" s="1"/>
  <c r="R28" i="4" s="1"/>
  <c r="D37" i="4"/>
  <c r="F28" i="4"/>
  <c r="H38" i="4"/>
  <c r="J38" i="4" s="1"/>
  <c r="L38" i="4" s="1"/>
  <c r="N38" i="4" s="1"/>
  <c r="P38" i="4" s="1"/>
  <c r="R38" i="4" s="1"/>
  <c r="F38" i="4"/>
  <c r="D38" i="4"/>
  <c r="P37" i="4"/>
  <c r="P17" i="4"/>
  <c r="T17" i="4"/>
  <c r="R17" i="4"/>
  <c r="N17" i="4"/>
  <c r="H17" i="4"/>
  <c r="T17" i="2"/>
  <c r="D38" i="2"/>
  <c r="N17" i="2"/>
  <c r="L37" i="2"/>
  <c r="H37" i="2"/>
  <c r="F37" i="2"/>
  <c r="D37" i="2"/>
  <c r="D28" i="2"/>
  <c r="T37" i="2"/>
  <c r="L17" i="2"/>
  <c r="R37" i="2"/>
  <c r="J17" i="2"/>
  <c r="P37" i="2"/>
  <c r="H17" i="2"/>
  <c r="N37" i="2"/>
  <c r="F17" i="2"/>
  <c r="D17" i="2"/>
  <c r="J37" i="2"/>
  <c r="H28" i="2"/>
  <c r="J28" i="2" s="1"/>
  <c r="L28" i="2" s="1"/>
  <c r="N28" i="2" s="1"/>
  <c r="P28" i="2" s="1"/>
  <c r="R28" i="2" s="1"/>
  <c r="F28" i="2"/>
  <c r="P17" i="2"/>
  <c r="H38" i="2"/>
  <c r="J38" i="2" s="1"/>
  <c r="L38" i="2" s="1"/>
  <c r="N38" i="2" s="1"/>
  <c r="P38" i="2" s="1"/>
  <c r="R38" i="2" s="1"/>
  <c r="R17" i="2"/>
  <c r="F38" i="2"/>
  <c r="D42" i="3"/>
  <c r="H33" i="3"/>
  <c r="J33" i="3" s="1"/>
  <c r="L33" i="3" s="1"/>
  <c r="N33" i="3" s="1"/>
  <c r="P33" i="3" s="1"/>
  <c r="R33" i="3" s="1"/>
  <c r="T22" i="3"/>
  <c r="R22" i="3"/>
  <c r="N22" i="3"/>
  <c r="D22" i="3"/>
  <c r="N42" i="3"/>
  <c r="P22" i="3"/>
  <c r="F33" i="3"/>
  <c r="H42" i="3"/>
  <c r="L22" i="3"/>
  <c r="J22" i="3"/>
  <c r="F22" i="3"/>
  <c r="D33" i="3"/>
  <c r="H22" i="3"/>
  <c r="R42" i="3"/>
  <c r="F42" i="3"/>
  <c r="J42" i="3"/>
  <c r="P42" i="3"/>
  <c r="L42" i="3"/>
  <c r="R22" i="2"/>
  <c r="P22" i="2"/>
  <c r="N22" i="2"/>
  <c r="L22" i="2"/>
  <c r="J22" i="2"/>
  <c r="T22" i="2"/>
  <c r="H22" i="2"/>
  <c r="F22" i="2"/>
  <c r="H33" i="2"/>
  <c r="J33" i="2" s="1"/>
  <c r="L33" i="2" s="1"/>
  <c r="N33" i="2" s="1"/>
  <c r="P33" i="2" s="1"/>
  <c r="R33" i="2" s="1"/>
  <c r="F33" i="2"/>
  <c r="D22" i="2"/>
  <c r="D33" i="2"/>
  <c r="P22" i="1"/>
  <c r="N22" i="1"/>
  <c r="J22" i="1"/>
  <c r="T22" i="1"/>
  <c r="L22" i="1"/>
  <c r="R22" i="1"/>
  <c r="F22" i="1"/>
  <c r="H33" i="1"/>
  <c r="J33" i="1" s="1"/>
  <c r="L33" i="1" s="1"/>
  <c r="N33" i="1" s="1"/>
  <c r="P33" i="1" s="1"/>
  <c r="R33" i="1" s="1"/>
  <c r="D33" i="1"/>
  <c r="H22" i="1"/>
  <c r="F33" i="1"/>
  <c r="D22" i="1"/>
  <c r="N32" i="2"/>
  <c r="H32" i="2"/>
  <c r="F32" i="2"/>
  <c r="H23" i="2"/>
  <c r="J23" i="2" s="1"/>
  <c r="L23" i="2" s="1"/>
  <c r="N23" i="2" s="1"/>
  <c r="P23" i="2" s="1"/>
  <c r="R23" i="2" s="1"/>
  <c r="D32" i="2"/>
  <c r="F23" i="2"/>
  <c r="D23" i="2"/>
  <c r="L32" i="2"/>
  <c r="R32" i="2"/>
  <c r="T32" i="2"/>
  <c r="J32" i="2"/>
  <c r="P32" i="2"/>
  <c r="L27" i="3"/>
  <c r="F27" i="3"/>
  <c r="H18" i="3"/>
  <c r="J18" i="3" s="1"/>
  <c r="L18" i="3" s="1"/>
  <c r="N18" i="3" s="1"/>
  <c r="P18" i="3" s="1"/>
  <c r="R18" i="3" s="1"/>
  <c r="D27" i="3"/>
  <c r="F18" i="3"/>
  <c r="D18" i="3"/>
  <c r="N27" i="3"/>
  <c r="R27" i="3"/>
  <c r="P27" i="3"/>
  <c r="T27" i="3"/>
  <c r="H27" i="3"/>
  <c r="J27" i="3"/>
  <c r="F32" i="4"/>
  <c r="H23" i="4"/>
  <c r="J23" i="4" s="1"/>
  <c r="L23" i="4" s="1"/>
  <c r="N23" i="4" s="1"/>
  <c r="P23" i="4" s="1"/>
  <c r="R23" i="4" s="1"/>
  <c r="D32" i="4"/>
  <c r="F23" i="4"/>
  <c r="H43" i="4"/>
  <c r="J43" i="4" s="1"/>
  <c r="L43" i="4" s="1"/>
  <c r="N43" i="4" s="1"/>
  <c r="F43" i="4"/>
  <c r="D43" i="4"/>
  <c r="D23" i="4"/>
  <c r="T32" i="4"/>
  <c r="R32" i="4"/>
  <c r="P32" i="4"/>
  <c r="N32" i="4"/>
  <c r="L32" i="4"/>
  <c r="J32" i="4"/>
  <c r="H32" i="4"/>
</calcChain>
</file>

<file path=xl/sharedStrings.xml><?xml version="1.0" encoding="utf-8"?>
<sst xmlns="http://schemas.openxmlformats.org/spreadsheetml/2006/main" count="1682" uniqueCount="999">
  <si>
    <t xml:space="preserve"> - ? -</t>
  </si>
  <si>
    <t>Lb</t>
  </si>
  <si>
    <t>Kg</t>
  </si>
  <si>
    <t>Lb or Kg?</t>
  </si>
  <si>
    <t>n-Suns 531 LP</t>
  </si>
  <si>
    <t>1RM's:</t>
  </si>
  <si>
    <t>Squat:</t>
  </si>
  <si>
    <t>Bench</t>
  </si>
  <si>
    <t>Deadlift</t>
  </si>
  <si>
    <t>Press</t>
  </si>
  <si>
    <t>TM's</t>
  </si>
  <si>
    <t>OHP</t>
  </si>
  <si>
    <t>Assistance:</t>
  </si>
  <si>
    <t>Chest, Arms, Back</t>
  </si>
  <si>
    <t>Squat</t>
  </si>
  <si>
    <t>Sumo Dead</t>
  </si>
  <si>
    <t>Legs, Abs</t>
  </si>
  <si>
    <t>C.G.Bench</t>
  </si>
  <si>
    <t>Arms, Other</t>
  </si>
  <si>
    <t>Front Squat</t>
  </si>
  <si>
    <t>Back, Abs</t>
  </si>
  <si>
    <t>Incline Bench</t>
  </si>
  <si>
    <t>Shoulders, Chest</t>
  </si>
  <si>
    <t>Upper Back, Legs</t>
  </si>
  <si>
    <t>Kg</t>
    <phoneticPr fontId="2" type="noConversion"/>
  </si>
  <si>
    <t>보조운동은 보디빌딩처럼 세트와 횟수로 진행하시면 되며 필요에따라 변경하셔도 좋습니다</t>
  </si>
  <si>
    <t>1RM 무게를 1RM's 칸에 입력하시면 훈련중량(TM)이 1RM의 90%로 계산됩니다.</t>
    <phoneticPr fontId="2" type="noConversion"/>
  </si>
  <si>
    <t>TM을 수정하게 되면 중량이 엑셀시트에 새로 입력됩니다.</t>
    <phoneticPr fontId="2" type="noConversion"/>
  </si>
  <si>
    <t>만약 0-1회 하셨다면 증량하지 않습니다.</t>
    <phoneticPr fontId="2" type="noConversion"/>
  </si>
  <si>
    <t>만약 2-3회 반복하셨다면 2.5Kg을 증량합니다</t>
    <phoneticPr fontId="2" type="noConversion"/>
  </si>
  <si>
    <t>만약 5회 이상 반복하셨다면 5-7.5kg을 증량합니다</t>
    <phoneticPr fontId="2" type="noConversion"/>
  </si>
  <si>
    <t>월요일</t>
    <phoneticPr fontId="2" type="noConversion"/>
  </si>
  <si>
    <t>화요일</t>
    <phoneticPr fontId="2" type="noConversion"/>
  </si>
  <si>
    <t>수요일</t>
    <phoneticPr fontId="2" type="noConversion"/>
  </si>
  <si>
    <t>목요일</t>
    <phoneticPr fontId="2" type="noConversion"/>
  </si>
  <si>
    <t>금요일</t>
    <phoneticPr fontId="2" type="noConversion"/>
  </si>
  <si>
    <t>토요일</t>
    <phoneticPr fontId="2" type="noConversion"/>
  </si>
  <si>
    <t>DL</t>
  </si>
  <si>
    <t>Row</t>
  </si>
  <si>
    <t>Monday</t>
  </si>
  <si>
    <t>Tuesday</t>
  </si>
  <si>
    <t>Deficit Dead</t>
  </si>
  <si>
    <t>Wednesday</t>
  </si>
  <si>
    <t>Pause Bench</t>
  </si>
  <si>
    <t>Thursday</t>
  </si>
  <si>
    <t>Friday</t>
  </si>
  <si>
    <t>x3</t>
  </si>
  <si>
    <t>x1+</t>
  </si>
  <si>
    <t>x5</t>
  </si>
  <si>
    <t>x5+</t>
  </si>
  <si>
    <t>Incline CG Bench</t>
  </si>
  <si>
    <t>F. Squat</t>
  </si>
  <si>
    <t>Barbell BP</t>
  </si>
  <si>
    <t>5+</t>
  </si>
  <si>
    <t>3x8-12 InclineDB | 3x8-12 PushDowns / SS Lat Raises | 3x8-12 Overhead Extensions / SS Lat Raises</t>
  </si>
  <si>
    <t>Tuesday (Pull)</t>
  </si>
  <si>
    <t>Barbell Row</t>
  </si>
  <si>
    <t>3x8 PullUps | 3x8-12 Seated Cable Rows | 5x15-20 FacePulls | 4x8-12 HammerCurls | 4x8-12 DB Curls</t>
  </si>
  <si>
    <t>Wednesday (Legs)</t>
  </si>
  <si>
    <t>Back Squat</t>
  </si>
  <si>
    <t>3x8-12 Leg Press | 3x8-12 Leg Curls | 5x8-12 Calf Raises</t>
  </si>
  <si>
    <t>Thursday (Push)</t>
  </si>
  <si>
    <t>Friday (Pull)</t>
  </si>
  <si>
    <t>Sumo Deadlift</t>
  </si>
  <si>
    <t>Saturday (Legs)</t>
  </si>
  <si>
    <t>W2 Monday (Push)</t>
    <phoneticPr fontId="2" type="noConversion"/>
  </si>
  <si>
    <t>W1 Monday (Push)</t>
    <phoneticPr fontId="2" type="noConversion"/>
  </si>
  <si>
    <t>1+</t>
  </si>
  <si>
    <t>W3 Monday (Push)</t>
    <phoneticPr fontId="2" type="noConversion"/>
  </si>
  <si>
    <t>Dumbbell Bench</t>
  </si>
  <si>
    <t>Squats</t>
  </si>
  <si>
    <t>Front Squats</t>
  </si>
  <si>
    <t>Deload Monday (Push)</t>
    <phoneticPr fontId="2" type="noConversion"/>
  </si>
  <si>
    <t>Lbs or Kgs?</t>
  </si>
  <si>
    <t>Estimated Max Calculator</t>
  </si>
  <si>
    <t xml:space="preserve">Weight : </t>
  </si>
  <si>
    <t xml:space="preserve">Reps : </t>
  </si>
  <si>
    <t xml:space="preserve">Estimated 1RM : </t>
  </si>
  <si>
    <t>Week #:</t>
  </si>
  <si>
    <t xml:space="preserve"> - ? - </t>
  </si>
  <si>
    <t>Squat Variations</t>
  </si>
  <si>
    <t>Max</t>
  </si>
  <si>
    <t>TM</t>
  </si>
  <si>
    <t>Bench Variations</t>
  </si>
  <si>
    <t>Deadlift Variations</t>
  </si>
  <si>
    <t>Press Variations</t>
  </si>
  <si>
    <t>Row Variations</t>
  </si>
  <si>
    <t>Low Bar Squat</t>
  </si>
  <si>
    <t>Flat Bench</t>
  </si>
  <si>
    <t>Strict OHP</t>
  </si>
  <si>
    <t>Strict Barbell Row</t>
  </si>
  <si>
    <t>Close Grip Bench</t>
  </si>
  <si>
    <t>Paused Deadlift</t>
  </si>
  <si>
    <t>Cable Row</t>
  </si>
  <si>
    <t>Day</t>
  </si>
  <si>
    <t>Chest &amp; Biceps</t>
  </si>
  <si>
    <t>Vol.</t>
  </si>
  <si>
    <t>INOL</t>
  </si>
  <si>
    <t>&lt;-V.Max</t>
  </si>
  <si>
    <t>Back, Abs, &amp; Triceps</t>
  </si>
  <si>
    <t>200 Band Pull-Aparts      -      100 Banded Shoulder Dislocations      -      30 Weighted Chin/Pull-Ups</t>
  </si>
  <si>
    <t>Shoulders &amp; Legs</t>
  </si>
  <si>
    <t>Legs &amp; Shoulders</t>
  </si>
  <si>
    <t>Complete all sets and reps as listed, no more, no less.</t>
  </si>
  <si>
    <t>Secondary Lift Volume Calculator</t>
  </si>
  <si>
    <r>
      <rPr>
        <sz val="11"/>
        <rFont val="Calibri"/>
        <family val="2"/>
      </rPr>
      <t xml:space="preserve">Complete As Many Reps As Possible </t>
    </r>
    <r>
      <rPr>
        <b/>
        <sz val="11"/>
        <rFont val="Calibri"/>
        <family val="2"/>
      </rPr>
      <t>(AMRAP)</t>
    </r>
  </si>
  <si>
    <t>Weight</t>
  </si>
  <si>
    <t>Total Reps</t>
  </si>
  <si>
    <r>
      <rPr>
        <sz val="11"/>
        <rFont val="Calibri"/>
        <family val="2"/>
      </rPr>
      <t xml:space="preserve">Complete at least the minimum number of reps shown, with the </t>
    </r>
    <r>
      <rPr>
        <b/>
        <sz val="11"/>
        <rFont val="Calibri"/>
        <family val="2"/>
      </rPr>
      <t>OPTION</t>
    </r>
    <r>
      <rPr>
        <sz val="11"/>
        <rFont val="Calibri"/>
        <family val="2"/>
      </rPr>
      <t xml:space="preserve"> to do </t>
    </r>
    <r>
      <rPr>
        <b/>
        <sz val="11"/>
        <rFont val="Calibri"/>
        <family val="2"/>
      </rPr>
      <t>AMRAP</t>
    </r>
  </si>
  <si>
    <r>
      <rPr>
        <b/>
        <sz val="11"/>
        <rFont val="Calibri"/>
        <family val="2"/>
      </rPr>
      <t>(?) Optional Sets (?)</t>
    </r>
    <r>
      <rPr>
        <sz val="11"/>
        <rFont val="Calibri"/>
        <family val="2"/>
      </rPr>
      <t xml:space="preserve"> - Only do these sets if you feel good enough, they are not required.</t>
    </r>
  </si>
  <si>
    <t>Total Volume Lifted</t>
  </si>
  <si>
    <t xml:space="preserve"> - Choose - </t>
  </si>
  <si>
    <t>Paused Bench</t>
  </si>
  <si>
    <t>High Bar Squat</t>
  </si>
  <si>
    <t>Push Press</t>
  </si>
  <si>
    <t>Barbell Cheat Row</t>
  </si>
  <si>
    <t>Deficit Deadlift</t>
  </si>
  <si>
    <t>DB OHP</t>
  </si>
  <si>
    <t>Reverse Grip BB Row</t>
  </si>
  <si>
    <t>SSB Squat</t>
  </si>
  <si>
    <t>Sumo Deficit DL</t>
  </si>
  <si>
    <t>Seated Press</t>
  </si>
  <si>
    <t>1 Arm DB Row</t>
  </si>
  <si>
    <t>Low Box Squat</t>
  </si>
  <si>
    <t>DB Bench</t>
  </si>
  <si>
    <t>Rack Pull</t>
  </si>
  <si>
    <t>Seated DB OHP</t>
  </si>
  <si>
    <t>Chest Supported Row</t>
  </si>
  <si>
    <t>High Box Squat</t>
  </si>
  <si>
    <t>DB Incline Bench</t>
  </si>
  <si>
    <t>Sumo Rack Pull</t>
  </si>
  <si>
    <t>1 Arm DB Press</t>
  </si>
  <si>
    <t>T-Bar Row</t>
  </si>
  <si>
    <t>Paused Squat</t>
  </si>
  <si>
    <t>Slingshot Bench</t>
  </si>
  <si>
    <t>Block Pull</t>
  </si>
  <si>
    <t>Z Press</t>
  </si>
  <si>
    <t>Belt Squat</t>
  </si>
  <si>
    <t>Spoto Bench</t>
  </si>
  <si>
    <t>Sumo Block Pull</t>
  </si>
  <si>
    <t>Other Press</t>
  </si>
  <si>
    <t>Other Row</t>
  </si>
  <si>
    <t>Split Squat</t>
  </si>
  <si>
    <t>Feet up Bench</t>
  </si>
  <si>
    <t>Wide Stance Squat</t>
  </si>
  <si>
    <t>JM Press</t>
  </si>
  <si>
    <t>Romainan DL</t>
  </si>
  <si>
    <t>Narrow Stance Squat</t>
  </si>
  <si>
    <t>Duffalo Bar Bench</t>
  </si>
  <si>
    <t>SLDL</t>
  </si>
  <si>
    <t>Duffalo Bar Squat</t>
  </si>
  <si>
    <t>Bench With Chains</t>
  </si>
  <si>
    <t>Axle Deadlift</t>
  </si>
  <si>
    <t>Lunge</t>
  </si>
  <si>
    <t>Other Bench</t>
  </si>
  <si>
    <t>Deadlift With Chains</t>
  </si>
  <si>
    <t>SSB Lunge</t>
  </si>
  <si>
    <t>Other Deadlift</t>
  </si>
  <si>
    <t>Hatfield Squat</t>
  </si>
  <si>
    <t>Other Squat</t>
  </si>
  <si>
    <r>
      <rPr>
        <b/>
        <sz val="20"/>
        <color rgb="FF000000"/>
        <rFont val="Calibri"/>
        <family val="2"/>
      </rPr>
      <t xml:space="preserve">CAP3     -     </t>
    </r>
    <r>
      <rPr>
        <b/>
        <i/>
        <sz val="11"/>
        <color rgb="FF000000"/>
        <rFont val="Calibri"/>
        <family val="2"/>
      </rPr>
      <t>Cyclical AMRAP Progression, 3-Week Variant.</t>
    </r>
  </si>
  <si>
    <t>by Reddit User /u/n-Suns</t>
  </si>
  <si>
    <t>•</t>
  </si>
  <si>
    <t>Week 1 -&gt; Week 2.</t>
  </si>
  <si>
    <t>Week 2 -&gt; Week 3.</t>
  </si>
  <si>
    <t>Week 3 -&gt; Week 1</t>
  </si>
  <si>
    <t>Warmup / Prehab / Mobility(during rest periods)</t>
  </si>
  <si>
    <t>10x Band Pull Aparts at least 3-4 sets during warmup  and then sets inbetween T1/T2 lifts (aim for ~200 total)</t>
  </si>
  <si>
    <t>5x Shoulder Dislocates at least 3-4 sets during warmup  and then sets inbetween each T1/T2 lift (aim for ~100 total)</t>
  </si>
  <si>
    <t>Dead Hangs (can use straps if weak grip)  (at least 3 sets of 30 secs, more sets if back/shoulders tight) can do them after bench or at end of workout to loosen back up</t>
  </si>
  <si>
    <t>1-2 sets of straight arm circles as needed (a set is 15s small forward circles, 15s small backward circles, 15s large forward circles, 15s large backword circles</t>
  </si>
  <si>
    <t>2x12-15 external cable rotations (light weight)</t>
  </si>
  <si>
    <t>2x12-15 internal cable rotations (light weight)</t>
  </si>
  <si>
    <t>2x12-15 rotator cuff raises (light weight)</t>
  </si>
  <si>
    <t>2x30 s wrist stretch before bench</t>
  </si>
  <si>
    <t>https://blog.paleohacks.com/wp-content/uploads/2018/07/Hands-and-Knees-Flexor-Stretch.jpg</t>
  </si>
  <si>
    <t>Exercise (Colors are supersets)</t>
  </si>
  <si>
    <t>Notes</t>
  </si>
  <si>
    <t>Bench Volume (Mon)</t>
  </si>
  <si>
    <t>OHP Heavy (Wed)</t>
  </si>
  <si>
    <t xml:space="preserve">Bench Heavy (Fri) </t>
  </si>
  <si>
    <t>T1</t>
  </si>
  <si>
    <t>Bench x9</t>
  </si>
  <si>
    <t>OHP x9</t>
  </si>
  <si>
    <t>Pull 1 - Trap/Rhomboid Focus</t>
  </si>
  <si>
    <t>Use Trap/Rhomboid Focus with db rows (leg in / flatter back / row to nipple)</t>
  </si>
  <si>
    <t>T Bar Supported 5x8-10</t>
  </si>
  <si>
    <t>Dbell Row 5x 8-12</t>
  </si>
  <si>
    <t>Pendlay Row x9 (nsuns row variant)</t>
  </si>
  <si>
    <t>Shoulder - Rear</t>
  </si>
  <si>
    <t>2x Neutral grip (rotator cuff primary), 2x pronated (rear delt primary)</t>
  </si>
  <si>
    <t>Reverse Fly Machine 4x10</t>
  </si>
  <si>
    <t>T2</t>
  </si>
  <si>
    <t>Weakpount couple inches above chest = spoto, lockout weakness = CG bench</t>
  </si>
  <si>
    <t>OHP x8</t>
  </si>
  <si>
    <t>Incline Press x8</t>
  </si>
  <si>
    <t>Spoto Press x8</t>
  </si>
  <si>
    <t>Pull 2 - Lat Focus</t>
  </si>
  <si>
    <t>bodyweight if cant do weight, lat pull down or negatives/assisted if cant pullups</t>
  </si>
  <si>
    <t>Max Weight Pullup 5x5</t>
  </si>
  <si>
    <t>T3</t>
  </si>
  <si>
    <t>Can replace/switch/skip depending on weakness</t>
  </si>
  <si>
    <t>Close Grip Bench 3x8 unless you cant do 3x10 dips, then Tricep Dip 3x6-12 until you can</t>
  </si>
  <si>
    <t>Z-press 3x8 (Light)</t>
  </si>
  <si>
    <t>Push Press 3x6-8  or Pin Press (pins set at OHP weak point)</t>
  </si>
  <si>
    <t>Core</t>
  </si>
  <si>
    <t>If able 1min+ planks, do them with  arm and opp leg raised (switch at 30s)</t>
  </si>
  <si>
    <t>Palloff Press 3x10-15 (anti flexion)</t>
  </si>
  <si>
    <t>Cable Crunch 3x10-15 (flexion)</t>
  </si>
  <si>
    <t>Planks 3x 1min or as long as you can (Static)</t>
  </si>
  <si>
    <t>T4</t>
  </si>
  <si>
    <t>Dumbbell Standing Arnold Press 3x8</t>
  </si>
  <si>
    <t>Tricep Dip 3x6-12 (Weighted if poss)</t>
  </si>
  <si>
    <t>Bradford Press 3x8 (Light) or Z-press if mobility issues behind neck</t>
  </si>
  <si>
    <t>Pull 3 - Varied Back Focus</t>
  </si>
  <si>
    <t>Various Trap/Lat Focus</t>
  </si>
  <si>
    <t>Med Grip Lat Pulldown 3x10-12 (Lat  Focus)</t>
  </si>
  <si>
    <t>Depressed Shoulder Pulldown 3x8-12 (Low Trap)</t>
  </si>
  <si>
    <t>Arm - Bicep</t>
  </si>
  <si>
    <t>Hold and Squeeze at top / pinky to outside. If dbell supinate on way up</t>
  </si>
  <si>
    <t>Barbell Seated Preacher Curl 3x8-12</t>
  </si>
  <si>
    <t>Incline Dbell Curl 3x15 (or cable)</t>
  </si>
  <si>
    <t>Standing Barbell / EZ bar Curl (can do 1-2 sets with wider grip)  4x6-10</t>
  </si>
  <si>
    <t>Shoulder - Mid</t>
  </si>
  <si>
    <t>Use weight that you can do slow and controlled</t>
  </si>
  <si>
    <t>Dbell Lat 1.5 Raise 3x8</t>
  </si>
  <si>
    <t>Shoulder / Rotator Cuff</t>
  </si>
  <si>
    <t xml:space="preserve">Lower weight / Higher reps </t>
  </si>
  <si>
    <t>Chest Level Stand Facepull 3x10-15</t>
  </si>
  <si>
    <t>Seated Facepull 3x10-15</t>
  </si>
  <si>
    <t>High Cable Standing Facepull 3x10-15</t>
  </si>
  <si>
    <t>Arm - Tricep</t>
  </si>
  <si>
    <t>Rotates through tricep heads</t>
  </si>
  <si>
    <t>High Pully Overhead Tri Ext 3x8-12 or skullcrush 3x8-12</t>
  </si>
  <si>
    <t>Rev Grip Tricep Pushdown 3x10-15</t>
  </si>
  <si>
    <t>Cable Tricep Kick Back 3x10-15</t>
  </si>
  <si>
    <t>Bar should hit nipple line, focus on elbows out to hit rear delt</t>
  </si>
  <si>
    <t>Wide High Seated Row 3x8-12</t>
  </si>
  <si>
    <t>Higher Rep slow and controlled</t>
  </si>
  <si>
    <t>Egyption Cable Lat Raise 3x10-15</t>
  </si>
  <si>
    <t>Back Focus</t>
  </si>
  <si>
    <t>Function/Asthetic</t>
  </si>
  <si>
    <t>Target</t>
  </si>
  <si>
    <t>Exercises</t>
  </si>
  <si>
    <t>Rear Delts (shoulders)</t>
  </si>
  <si>
    <t>Rear Head of Shoulder, Horizontal Shoulder Abduction</t>
  </si>
  <si>
    <t>Any rear shoulder abduction or high rows/pulls</t>
  </si>
  <si>
    <t>High Cable Row (to nipples) with Elbows flared/out; Rear Flies; Facepulls; band pull apart</t>
  </si>
  <si>
    <t>Upper Trap</t>
  </si>
  <si>
    <t>Appearance of Back Thickness; Scapular Elevation</t>
  </si>
  <si>
    <t>Any Shrug where you shrug up AND IN and hold</t>
  </si>
  <si>
    <t>I dont program direct work; already hit by  Overhead Press / Deadlifts / Facepull / Rows / almost everything</t>
  </si>
  <si>
    <t>Middle Trap</t>
  </si>
  <si>
    <t>Appearance of Back Thickness; Scapular Retraction</t>
  </si>
  <si>
    <t>Any Rows with Scapula retraction and elbow bent</t>
  </si>
  <si>
    <t>Band Pullapart, Wrap around Row, pretty much any standard horizontal row where you retract scapula</t>
  </si>
  <si>
    <t>Low Trap</t>
  </si>
  <si>
    <t>Appearance of Back Thickness; Scapular Depression</t>
  </si>
  <si>
    <t>Back Movement with Scapula depressed (not retracted)</t>
  </si>
  <si>
    <t>Shrug shoulders down while doing straight arm Pulldown, Scapular pullups, Prone Press, Facepull with Raise; High plate raise</t>
  </si>
  <si>
    <t>Rhomboid</t>
  </si>
  <si>
    <t>Focus by trying to touch elbow to your spine at top of row and hold</t>
  </si>
  <si>
    <t>Pretty much anything that hits mid traps assuming full range of motion and contraction at top of row</t>
  </si>
  <si>
    <t>Lats</t>
  </si>
  <si>
    <t>Appearance of Back width, Shoulder abduction and extension</t>
  </si>
  <si>
    <t>Focus by elbows in and rowing low (e.g. to stomach) or vertical pulls (pullup)</t>
  </si>
  <si>
    <t>Pullups, Low Row, Lat Pulldown (without leaning back too much)</t>
  </si>
  <si>
    <t>Spinal Erector (low back)</t>
  </si>
  <si>
    <t>Extend Spine / Keep Back straight against force</t>
  </si>
  <si>
    <t>Anything that has back extension or requires bracing of upper body</t>
  </si>
  <si>
    <t>Back Extension, Deadlifts, Squats ... pretty much everything where you move your upper body</t>
  </si>
  <si>
    <t>Tricep Focus</t>
  </si>
  <si>
    <t xml:space="preserve">Long Head </t>
  </si>
  <si>
    <t>Primary Arm Size Driver; shoulder ext and elbow flexion</t>
  </si>
  <si>
    <t>Anything Overhead or where your shoulders are extend</t>
  </si>
  <si>
    <t>Skull Crusher, Kickback, Overhead Tricep Ext; CG bench, diperinos, pretty much anything tricep exercise</t>
  </si>
  <si>
    <t>Medial Head</t>
  </si>
  <si>
    <t>Elbow Flexion</t>
  </si>
  <si>
    <t>Elbow Flex with Hands Turned Out</t>
  </si>
  <si>
    <t>Reverse Grip Pushdown, CG db Bench underhand?</t>
  </si>
  <si>
    <t>Lateral Head</t>
  </si>
  <si>
    <t>Elbow Flex with Hands Turned In</t>
  </si>
  <si>
    <t>Cable Pushdown - Elbow out, hands in at bottom</t>
  </si>
  <si>
    <t>Bicep Focus</t>
  </si>
  <si>
    <t>Long Head</t>
  </si>
  <si>
    <t>Appearance of Bicep Height; main muscle elbow flex and forearm supination</t>
  </si>
  <si>
    <t>Any Curl; narrow grip will put more focus; pinky outside bicep at top</t>
  </si>
  <si>
    <t>Incline DB Curls gives full arm ext at start, start with neutral grip and supinate on way up to get best ROM</t>
  </si>
  <si>
    <t xml:space="preserve">Short Head </t>
  </si>
  <si>
    <t>Appearance of Bicep Width; elbow flex and forearm supination</t>
  </si>
  <si>
    <t>Wider Grip or supported curl (e.g. preacher curl)</t>
  </si>
  <si>
    <t>Wider Grip Curls, Preacher Curl, Concentration Curl</t>
  </si>
  <si>
    <t>Brachialis</t>
  </si>
  <si>
    <t>Arm Thickness; Elbow  Health; Main forearm flexor (will help grip strength)</t>
  </si>
  <si>
    <t>Use neutral grip</t>
  </si>
  <si>
    <t>Hammer / Neutral Grip Curls</t>
  </si>
  <si>
    <t>Brachioradialis</t>
  </si>
  <si>
    <t>Forearm Size; forearm pronation</t>
  </si>
  <si>
    <t>Use pronated Grip</t>
  </si>
  <si>
    <t>Reverse Curl</t>
  </si>
  <si>
    <t>10-20x Band Pull Aparts at least 3-4 sets during warmup  and then sets inbetween T1/T2 lifts (aim for ~200 total)</t>
  </si>
  <si>
    <t>5-10x Shoulder Dislocates at least 3-4 sets during warmup  and then sets inbetween each T1/T2 lift (aim for ~100 total)</t>
  </si>
  <si>
    <t>Limber 11 warmup</t>
  </si>
  <si>
    <t>https://www.youtube.com/watch?v=FSSDLDhbacc</t>
  </si>
  <si>
    <t>&lt;- Can skip some stretches to focus on areas that are tight (save time)</t>
  </si>
  <si>
    <t>Dead Hangs (can use straps if weak grip) (at least 3 sets of 30 secs,  more sets if back/shoulders tight) recommended to do them whenever after DLs (to decompress spine)</t>
  </si>
  <si>
    <t>2x30s wrist before front sqt</t>
  </si>
  <si>
    <t>Ankle Mobility/Calf stretch before front squat</t>
  </si>
  <si>
    <t>Tricep stretch before front squat</t>
  </si>
  <si>
    <t>Exercise</t>
  </si>
  <si>
    <t>Deadlift Heavy (Tue or Thur)</t>
  </si>
  <si>
    <t>Squat Heavy (Tue or Thurs)</t>
  </si>
  <si>
    <t>Ragrat</t>
  </si>
  <si>
    <t>Primary Deadlift x9 (conventional, trap bar or sumo)</t>
  </si>
  <si>
    <t>Low Bar Squat x9</t>
  </si>
  <si>
    <t>Use weight that you can control slowly</t>
  </si>
  <si>
    <t>Bentover Rear Dumbell Fly 4x12-15</t>
  </si>
  <si>
    <t>Front Squat = Ragrat</t>
  </si>
  <si>
    <t>Front Squat x8</t>
  </si>
  <si>
    <t>T2 DL x8 (Sumo or Conventional - opposite of T1)</t>
  </si>
  <si>
    <t>Higher Reps / Use weight that you can control slowly</t>
  </si>
  <si>
    <t>Dbell Lat Raise 3x12-15</t>
  </si>
  <si>
    <t>Pull1 - Lat Focus</t>
  </si>
  <si>
    <t>If good at pullups/lats can replace with Trap Focus (e.g. shrugs or whatever)</t>
  </si>
  <si>
    <t>Pullup (Bodyweight) 5x5 or 3x8 if you can do 8 reps</t>
  </si>
  <si>
    <t>T3 - Hamstring / Back</t>
  </si>
  <si>
    <t>Replace GM with Romanian DL if not comfortable</t>
  </si>
  <si>
    <t>Good Morning 3x8 (or RDL 3x8)</t>
  </si>
  <si>
    <t>Heavy Stiff Leg DL 4x4-6</t>
  </si>
  <si>
    <t>T4 - Glute</t>
  </si>
  <si>
    <t>Brace Abs and posterior rotate glute at lockout hold for ~2 seconds</t>
  </si>
  <si>
    <t>Banded (knees) Barbell Hip Thrust 3x6-8</t>
  </si>
  <si>
    <t>Lighter Cable Pull Through 3x10-12 (or lighter barbell hip thrust)</t>
  </si>
  <si>
    <t>If easy, do standing rollouts and/or leg raise  to head and/or do side to side wipers</t>
  </si>
  <si>
    <t>Ab rollout 3x12-15 (anti extension)</t>
  </si>
  <si>
    <t>Hanging Leg Raise 3x 12-15 (anti flexion) (can do knee raises and/or use chair if too hard at first)</t>
  </si>
  <si>
    <t>Calf</t>
  </si>
  <si>
    <t>Pause at top and bottom</t>
  </si>
  <si>
    <t>Standing Calf 4x8-15 (2 of them "explosive jump")</t>
  </si>
  <si>
    <t>Seated Calf 3x12-20</t>
  </si>
  <si>
    <t>Hamstring - Knee Flex</t>
  </si>
  <si>
    <t>Dont use momentum</t>
  </si>
  <si>
    <t>Heavy Leg Curls 4x6 (lying or seated)</t>
  </si>
  <si>
    <t>Light Leg Curls 3x12-20 (lying or seated)</t>
  </si>
  <si>
    <t>Quad / Core Stability</t>
  </si>
  <si>
    <t>Did wonders for front squat form and stability; start extremely light (e.g. 15-20 lbs)</t>
  </si>
  <si>
    <t>Overhead Squat 3x8 (Snatch Grip)</t>
  </si>
  <si>
    <t>Overhead Squat 3x8(Snatch Grip)</t>
  </si>
  <si>
    <t>Forearm/ Elbow</t>
  </si>
  <si>
    <t>Make sure full arm stretch on incline curl start</t>
  </si>
  <si>
    <t>Incline Hammer Curl 2x10-15</t>
  </si>
  <si>
    <t>Cable Hammer Curl 2x10-15</t>
  </si>
  <si>
    <t>Forearm / Brachioradialis</t>
  </si>
  <si>
    <t>Reverse Cable Curl 2x10-15</t>
  </si>
  <si>
    <t>Lower Back / Glutes</t>
  </si>
  <si>
    <t>Full GHR preferred (my gym doesnt have one :( )</t>
  </si>
  <si>
    <t>Weighted Back Ext or GHR if available 3x10-15</t>
  </si>
  <si>
    <t>Banded Back Ext or GHR if available 3x10-15</t>
  </si>
  <si>
    <t>Traps / Shoulder / Rotator Cuff</t>
  </si>
  <si>
    <t>Lighter weight / Controlled MOvement</t>
  </si>
  <si>
    <t>Single Leg Work</t>
  </si>
  <si>
    <t>For Rear Lunge, Do all of one leg then do the other rather than alternating</t>
  </si>
  <si>
    <t>Walking Lunge 3x6-8 (or split squat)</t>
  </si>
  <si>
    <t>Rear Lunge 3x6-8 (or split squat)</t>
  </si>
  <si>
    <t>Grip / Conditioning</t>
  </si>
  <si>
    <t>If need to increase grip strength / have energy. Use as much weight as you can handle</t>
  </si>
  <si>
    <t>Farmer Trap Carry 3x(50 ftish) (can also use dbells/kbells)</t>
  </si>
  <si>
    <t>Static Barbell Hold 3x30sec (max weight)</t>
  </si>
  <si>
    <t>Lower WARMUP</t>
  </si>
  <si>
    <t>Focus</t>
  </si>
  <si>
    <t xml:space="preserve">Exercise </t>
  </si>
  <si>
    <t>Reps / Intensity</t>
  </si>
  <si>
    <t>Lower Mobility</t>
  </si>
  <si>
    <t>N/A</t>
  </si>
  <si>
    <t>Shoulder / Spine Mobility</t>
  </si>
  <si>
    <t>Dead Hangs</t>
  </si>
  <si>
    <t>2mins total</t>
  </si>
  <si>
    <t>usually do 4x30sec</t>
  </si>
  <si>
    <t>Back (if needed)</t>
  </si>
  <si>
    <t>Back Extensions</t>
  </si>
  <si>
    <t>2x12-15</t>
  </si>
  <si>
    <t>Do as needed if you have tight lower back</t>
  </si>
  <si>
    <t>Rear Delts / Rotator</t>
  </si>
  <si>
    <t>Band Pull Aparts</t>
  </si>
  <si>
    <t>100 reps</t>
  </si>
  <si>
    <t>I usually superset with warmup / early T1 sets</t>
  </si>
  <si>
    <t>Rotator / Mobility</t>
  </si>
  <si>
    <t>Shoulder Dislocates</t>
  </si>
  <si>
    <t>Deadlift Heavy (Day 2)</t>
  </si>
  <si>
    <t>T1 - Deadlift</t>
  </si>
  <si>
    <t>nSuns</t>
  </si>
  <si>
    <t>Continue pull aparts / dislocates during rest as needed</t>
  </si>
  <si>
    <t>Dumbbell Reverse Fly</t>
  </si>
  <si>
    <t>4x8-12</t>
  </si>
  <si>
    <t>Superset with easier last 4 sets of T1</t>
  </si>
  <si>
    <t>T2 - Squat Assist</t>
  </si>
  <si>
    <t>Dumbbell Side Lat Raise</t>
  </si>
  <si>
    <t>3x10-15</t>
  </si>
  <si>
    <t>Superset with easier T2 sets</t>
  </si>
  <si>
    <t>T3 - Lower Back / Hamstring</t>
  </si>
  <si>
    <t>Good Mornings</t>
  </si>
  <si>
    <t>3x8-10</t>
  </si>
  <si>
    <t>Lean towards lighter weight / higher reps</t>
  </si>
  <si>
    <t>Upper Back</t>
  </si>
  <si>
    <t>Bodyweight Pullups</t>
  </si>
  <si>
    <t>3x6-10</t>
  </si>
  <si>
    <t>work up to 3x10</t>
  </si>
  <si>
    <t>Glutes</t>
  </si>
  <si>
    <t>Hip Thrust</t>
  </si>
  <si>
    <t>3x6-8</t>
  </si>
  <si>
    <t>Core - Antiextension</t>
  </si>
  <si>
    <t>Ab Wheel Rollout</t>
  </si>
  <si>
    <t>Standing Calf Raise</t>
  </si>
  <si>
    <t>4x10-15</t>
  </si>
  <si>
    <t>2 regular, 2 explosive style (use more weight)</t>
  </si>
  <si>
    <t>Hamstring - Knee Flexion</t>
  </si>
  <si>
    <t>Leg Curl</t>
  </si>
  <si>
    <t>4x6</t>
  </si>
  <si>
    <t>Heavier weight / low reps. Can rotate feet to target different heads</t>
  </si>
  <si>
    <t>Dumbell Walking Lunge</t>
  </si>
  <si>
    <t>Swap with split squat depending on weak area</t>
  </si>
  <si>
    <t>Forearm / Elbow</t>
  </si>
  <si>
    <t>Incline Hammer Curl</t>
  </si>
  <si>
    <t>Squat Heavy (Day 4)</t>
  </si>
  <si>
    <t>T1 - Squat</t>
  </si>
  <si>
    <t>T2 - Deadlift Assist</t>
  </si>
  <si>
    <t>Stiff Leg Deadlift</t>
  </si>
  <si>
    <t>3x6</t>
  </si>
  <si>
    <t>Lean towards heavier weight / lower reps</t>
  </si>
  <si>
    <t>Cable Pull Through</t>
  </si>
  <si>
    <t>3x10-12</t>
  </si>
  <si>
    <t>Core - Antiflexion</t>
  </si>
  <si>
    <t>Hanging Leg Raise</t>
  </si>
  <si>
    <t>Can start with knee raises and/or use captains chair</t>
  </si>
  <si>
    <t>Seated Calf Raise</t>
  </si>
  <si>
    <t>3x12-15</t>
  </si>
  <si>
    <t>Lighter weight / high reps. Can rotate feet to target different heads</t>
  </si>
  <si>
    <t>Dumbell Rear Lunge</t>
  </si>
  <si>
    <t>Cable Hammer Curl</t>
  </si>
  <si>
    <t>Warmup</t>
  </si>
  <si>
    <t>Lat Pushdown - straight arm make sure all LATS</t>
  </si>
  <si>
    <t>More sub 55% sets</t>
  </si>
  <si>
    <t>use light band on wrists to practice pull apart</t>
  </si>
  <si>
    <t>Setup (this may vary if you have a different leg position preference)</t>
  </si>
  <si>
    <t>Retract Scapula / Imagine Rowing bar to chest</t>
  </si>
  <si>
    <t>Eyes under or slight behind bar (make sure bar is all the way forward in j cups)</t>
  </si>
  <si>
    <t xml:space="preserve">Place Butt Down </t>
  </si>
  <si>
    <t xml:space="preserve">Legs in as much as possible </t>
  </si>
  <si>
    <t>Place heels down if required (externally rotating knees can help)</t>
  </si>
  <si>
    <t>I find that heels down provides better leg drive power (higher 1RM) but heels up lets me bring my feet in further and keep more tightness (can do more reps of same weight)</t>
  </si>
  <si>
    <t>Push Knees out / Flex Glutes</t>
  </si>
  <si>
    <t>Full Palm Grip (see bulldog grip)</t>
  </si>
  <si>
    <t>Grip width will vary based on size/elbow tuck, should start with a grip where your forearms are vertical throughout descent / ascent (for me this is ring finger on standard PL bar rings)</t>
  </si>
  <si>
    <t>Squeeze Bar hard as you can</t>
  </si>
  <si>
    <t xml:space="preserve">Engage Lats by imagining Bend Bar towards feet or clamping down your pinkes (this works best for me) or pulling bar apart </t>
  </si>
  <si>
    <t>The above should also rotate your elbows a bit</t>
  </si>
  <si>
    <t>Unrack</t>
  </si>
  <si>
    <t>Huge Breath can put breath in your chest as well instead of just belly</t>
  </si>
  <si>
    <t>If you don't have a spotter, raise butt of bench and lever the bar out, and then put butt back in same spot</t>
  </si>
  <si>
    <t>If you do have a spotter, have him hand off the bar (he/she shouldn't "lift" it so that you lose your tightness by unretracting scapula)</t>
  </si>
  <si>
    <t>Flex glutes / knees out and start leg drive tension around 25% force</t>
  </si>
  <si>
    <t>Mark Bar Start point with your eyes (it should return to this spot after each rep)</t>
  </si>
  <si>
    <t>Descent</t>
  </si>
  <si>
    <t>Brace / Flex Glutes / Drive Knees out</t>
  </si>
  <si>
    <t>Clamp down Pinkies or whatever cue to engage lats</t>
  </si>
  <si>
    <t>Don't drop the bar, rather imagine that you are rowing the bar to your chest</t>
  </si>
  <si>
    <t>Wind up leg drive/tension as you descend from 25% - 100%</t>
  </si>
  <si>
    <t>Tuck Elbows on way down</t>
  </si>
  <si>
    <t>Ascent</t>
  </si>
  <si>
    <t>Do not imagine pushing the bar up, Rather imagine Pushing Your Back into Bench (kinda like a pushup)</t>
  </si>
  <si>
    <t>Glutes tense / knees out</t>
  </si>
  <si>
    <t>At no point should your butt leave the bench</t>
  </si>
  <si>
    <t>Your Leg Drive should be a similar motion as Leg Extension Machine (can imagine pushing through heels)</t>
  </si>
  <si>
    <t>Your Leg Drive should be attempting to drive your body / bench in the direction of your head (if there was no weight pinning you down you would be moving the bench)</t>
  </si>
  <si>
    <t>Keep Elbows under barbell</t>
  </si>
  <si>
    <t>First few inches are straight up (don't drive to your face too early)</t>
  </si>
  <si>
    <t>The rest of the bar path should be up but also toward your head (to return to original start point)</t>
  </si>
  <si>
    <t>Return Bar to same start point that you marked with your eyes</t>
  </si>
  <si>
    <t>Breath / Rebrace at top as needed (i generally try to do first 3-5 reps with initial breath)</t>
  </si>
  <si>
    <t>DL with heavy Band Around Ankles / Knees to get used to engaging hips/glutes</t>
  </si>
  <si>
    <t>Paused DL warmup (2 pauses, 1st a few inches off floor, second at knees)</t>
  </si>
  <si>
    <t>Lat Pushdown or scapular pullups to get used to engaging lats</t>
  </si>
  <si>
    <t>Explosive / power warmup (e.g. light power cleans / box jumps)</t>
  </si>
  <si>
    <t xml:space="preserve">Max Velocity Warmup sets </t>
  </si>
  <si>
    <t>Setup</t>
  </si>
  <si>
    <t>Position Bar on midfoot (around top of laces)</t>
  </si>
  <si>
    <t>Imagine you are doing standing vertical jump, use that foot width position, turn feet slightly out</t>
  </si>
  <si>
    <t>Bend Down to bar without bending legs</t>
  </si>
  <si>
    <t>Grab Bar with as narrow grip as comfortable (and doesnt get in way of lower body)</t>
  </si>
  <si>
    <t>Bend Knees to make bar touch shins</t>
  </si>
  <si>
    <t>Push Elbows out a little if knees need room</t>
  </si>
  <si>
    <t>Big Belly Breath / Brace</t>
  </si>
  <si>
    <t>Grip Bar Hard as possible</t>
  </si>
  <si>
    <t>Neutral Neck position (look 6-8 ft ahead of you)</t>
  </si>
  <si>
    <t>Chest Up / Engage Lats (try to bend bar around ankles)</t>
  </si>
  <si>
    <t>Hips Back</t>
  </si>
  <si>
    <t>Pull Slack out of Bar (~25% force)</t>
  </si>
  <si>
    <t>Lift</t>
  </si>
  <si>
    <t>Pull Slack out of bar</t>
  </si>
  <si>
    <t>Pull Slack out of body</t>
  </si>
  <si>
    <t>Engage Lats (imagine bending bar around your ankles or holding oranges in your armpits)</t>
  </si>
  <si>
    <t>"Pull Earth Apart" to engage hips / glutes</t>
  </si>
  <si>
    <t>Chest up / Butt back / Lower back neutral/arched</t>
  </si>
  <si>
    <t>Keep Neck Neutral</t>
  </si>
  <si>
    <t>Focus on 3pt of contact (heel, big toe, little toe) to generate force</t>
  </si>
  <si>
    <t>Keep Lats engaged to keep bar in contact (or close) with body at all times</t>
  </si>
  <si>
    <t>Do not imagine lifting the barbell, instead Leg Press Floor Away until shins vertical (bar around knees)</t>
  </si>
  <si>
    <t>After Leg Press, you then drive hips forward while keeping back braced so it acts as an effecient lever</t>
  </si>
  <si>
    <t>Push Hips to bar / Flex Glutes to finish (imagine you are closing your bootyhole for business)</t>
  </si>
  <si>
    <t>Only need to Lockout Glutes to finish (dont hyperextend back)</t>
  </si>
  <si>
    <t>Descent (unless you are doing a max attempt, dont drop weight. Controlled eccentric will only help your overall DL)</t>
  </si>
  <si>
    <t>Initate by Hinge Hips Back (imagine closing car door with your booty)</t>
  </si>
  <si>
    <t>Keep Lats engaged / Chest up (bar should remain in contact with body)</t>
  </si>
  <si>
    <t>After bar gets to knees do reverse leg press to ground by bending knees</t>
  </si>
  <si>
    <t>Get New Breath at bottom if needed</t>
  </si>
  <si>
    <t>Details / Notes</t>
  </si>
  <si>
    <t>Limber 11 warmup for general lower body</t>
  </si>
  <si>
    <t>Could also add some planking to warmup core</t>
  </si>
  <si>
    <t>Some explosive warmup</t>
  </si>
  <si>
    <t>light cleans, box jumps, etc.</t>
  </si>
  <si>
    <t>Explosive DL warmups</t>
  </si>
  <si>
    <t>Will prime body for the knees out / glutes during the lift</t>
  </si>
  <si>
    <t>Setup (critical cues are highlighted/bold)</t>
  </si>
  <si>
    <t>Set barbell at midfoot</t>
  </si>
  <si>
    <t>Usually where laces start on shoes</t>
  </si>
  <si>
    <t>Determine stance width</t>
  </si>
  <si>
    <t>Generally same stance you would use to start a standing vertical jump test</t>
  </si>
  <si>
    <t>Feet straight or slightly turned out</t>
  </si>
  <si>
    <t>Turned out may help some with more glute engagement</t>
  </si>
  <si>
    <t>Hinge at the hips and grab barbell with a narrow grip</t>
  </si>
  <si>
    <t>Grip should be high in your hands</t>
  </si>
  <si>
    <t>Bend Knees (do not change hip angle) until shins make contact with the bar</t>
  </si>
  <si>
    <t>Push against elbows slightly as needed</t>
  </si>
  <si>
    <t>Big belly breath / brace</t>
  </si>
  <si>
    <t>Engage Lats</t>
  </si>
  <si>
    <t>Cues: Bend bar around ankles, Pull bar apart, Imagine trying to crush oranges with armput</t>
  </si>
  <si>
    <t>Bring chest up while keeping hips pushed back with neck in neutral position</t>
  </si>
  <si>
    <t>Think proud chest while pushing butt back, look at spot ~6-8ft ahead</t>
  </si>
  <si>
    <t>Grip the bar as hard as you can</t>
  </si>
  <si>
    <t>Pull slack out of the bar, keeping lats engaged</t>
  </si>
  <si>
    <t>Apply ~25% force to begin to lift bar / create tightness (should hear the barbell flex)</t>
  </si>
  <si>
    <t>Engage and tighten Hips / Glutes</t>
  </si>
  <si>
    <t>Imagine using feet to pull the earth apart or that you are screwing feet into ground</t>
  </si>
  <si>
    <t>Pull slack out of your body (keep lats/hip muscles engaged!)</t>
  </si>
  <si>
    <t>Imagine trying to expand your spine by doing proud chest / butt back while keeping slack out of bar</t>
  </si>
  <si>
    <t>Lift (critical cues are highlighted/bold)</t>
  </si>
  <si>
    <t>Leg press the floor away to complete 1st portion of the lift</t>
  </si>
  <si>
    <t>Hip angle shouldn't change until shins vertical</t>
  </si>
  <si>
    <t>Drive glutes / hips to the bar while keeping lats engaged to complete lift</t>
  </si>
  <si>
    <t xml:space="preserve">If lats remain engaged, the bar should be in contact with your body the entire time (or very close) </t>
  </si>
  <si>
    <t>Stop after locking hips out / flexing your glutes (don't hyper extend back)</t>
  </si>
  <si>
    <t>Hinge Back at the hips while keeping lats engaged until bar passes knee level</t>
  </si>
  <si>
    <t>Don't bend knee during this portion</t>
  </si>
  <si>
    <t>Break at the knees to complete eccentric</t>
  </si>
  <si>
    <t>Get new breath / brace as needed at bottom</t>
  </si>
  <si>
    <t>OH squats have 0 forgiveness for any lean, so it will teach you the correct body movement and upper back tightness through full ROM</t>
  </si>
  <si>
    <t>Walk-out</t>
  </si>
  <si>
    <t>Hip Hinge to lift weight</t>
  </si>
  <si>
    <t>Around shoulder width stance, feet pointed out around 30 degrees</t>
  </si>
  <si>
    <t>Let Weights Settle</t>
  </si>
  <si>
    <t>Deep Breath / Brace</t>
  </si>
  <si>
    <t>Flex Glutes</t>
  </si>
  <si>
    <t xml:space="preserve">Elbow and upper arm Parallel / Push Bar into Neck </t>
  </si>
  <si>
    <t>Look straight ahead</t>
  </si>
  <si>
    <t>Deep Belly Breath / Brace</t>
  </si>
  <si>
    <t>Pull neck back</t>
  </si>
  <si>
    <t>Pull Earth Apart to engage hips / glutes</t>
  </si>
  <si>
    <t>Push slightly up on bar / chest up (extend upper back) right before descent</t>
  </si>
  <si>
    <t>Initiate with "knees out" and let them travel forward</t>
  </si>
  <si>
    <t>Sit straight down, not back</t>
  </si>
  <si>
    <t>Keep Elbows parallel / prevent forward lean</t>
  </si>
  <si>
    <t>PIck up big toe if needed?</t>
  </si>
  <si>
    <t>Push Evenly with three point of contact (heel, big toe, little toe)</t>
  </si>
  <si>
    <t>Push up with chest / Lead with Elbows</t>
  </si>
  <si>
    <t>Do not let elbows/upper arm drop to prevent forward lean</t>
  </si>
  <si>
    <t>Details / Notes / More Info</t>
  </si>
  <si>
    <t>General warmup (band pullaparts, shoulder dislocates and dead hangs)</t>
  </si>
  <si>
    <t>You can also throw in scapular pullups if you want to get better at scapular retraction</t>
  </si>
  <si>
    <r>
      <rPr>
        <b/>
        <u/>
        <sz val="11"/>
        <rFont val="Calibri"/>
        <family val="2"/>
      </rPr>
      <t xml:space="preserve">Mobility Test </t>
    </r>
    <r>
      <rPr>
        <b/>
        <i/>
        <u/>
        <sz val="11"/>
        <rFont val="Calibri"/>
        <family val="2"/>
      </rPr>
      <t>(</t>
    </r>
    <r>
      <rPr>
        <i/>
        <u/>
        <sz val="11"/>
        <rFont val="Calibri"/>
        <family val="2"/>
      </rPr>
      <t>most people will need to fix shoulder mobility before using barbell)</t>
    </r>
  </si>
  <si>
    <t>If you feel pain at any point you should prob see a medical professional before lifting (joint clicking is fine if there is no pain)</t>
  </si>
  <si>
    <t>Test shoulder and upper body mobility to safely Barbell OHP through full ROM</t>
  </si>
  <si>
    <t>Near a mirror, take narrow grip (see setup step 1) and lock bar out over your head while flexing glutes</t>
  </si>
  <si>
    <t>Narrow for most is probably an inch or so outside of the bar center (where the main knurling begins on PL bar)</t>
  </si>
  <si>
    <t>As your arms lock out, rotate your scapula up (think shoulders to ears) to complete full lockout</t>
  </si>
  <si>
    <t>There should be 0 pain at any point and the weight should be supported fully by skeletal frame at lockout</t>
  </si>
  <si>
    <t>Entire body straight. Bar/arms stacked over body's midpoint. Head/ears in front of bar viewed from side</t>
  </si>
  <si>
    <t>If you can't, use dumbells or neutral grip bar and do more high rep pullaparts/dislocates/facepulls/hangs</t>
  </si>
  <si>
    <t>You can generally fix your mobility in a few weeks by doing prehab work with a band inbetween lift sets</t>
  </si>
  <si>
    <t>Determine optimal Grip Width (usually just outside shoulders, probably more narrow than you think)</t>
  </si>
  <si>
    <t>Shrug shoulders back and down as hard as you can (superman chest). Without moving elbows, set hands on bar so forearms are vertical. For me this is about 1/2 inch from where knurling ends on PL bar</t>
  </si>
  <si>
    <t>Grab bar with Bulldog / Low Pam Grip or False Grip (thumbless)</t>
  </si>
  <si>
    <t>Keeps weight/bar over forearm (your middle knuckles should be ones pointing to ceiling). False grip is easier to get right, and lets me OHP slightly more. Having bar too far back in hand will lose you a lot of effeciency</t>
  </si>
  <si>
    <t>Forcefully wedge your body under bar with scapula retracted by bending knees / hip hinge, remove all slack</t>
  </si>
  <si>
    <t>Don't move your grip.  Wedge yourself as tightly as you can under. There should be 0 slack and it shouldn't be comfortable. Your triceps should be pushing hard on your lats. Shoulders retracted hard (Superman chest).</t>
  </si>
  <si>
    <t>Ensure elbows are under the bar (or slightly in front). Bar doesn't have to start on chest</t>
  </si>
  <si>
    <t>If they arent, make sure you wedged yourself hard under bar or try retracting scapula harder. The lift start point doesnt have to touch chest. Start point should be as low as you can, while keeping elbows under bar</t>
  </si>
  <si>
    <t>Ensure elbows are externally rotated / pointing slightly out (with scapula fully retracted)</t>
  </si>
  <si>
    <t xml:space="preserve">"Elbows out" cue may help some. Middle knuckles, wrist, forearm and elbows should be stacked in a straight vertical line while maintaining full body tension. </t>
  </si>
  <si>
    <t>Squeeze the bar as hard as you can (should see veins popping / white knuckles)</t>
  </si>
  <si>
    <t>Keep squeezing hard throughout set, it will increase your overall power (Any loose links in the kinetic chain will bleed effiency)</t>
  </si>
  <si>
    <t>Take a huge deep belly breath and brace core (imagine someone about to punch your stomach)</t>
  </si>
  <si>
    <t>Should feel like your eyes are gonna pop out of head, then take in a little more!</t>
  </si>
  <si>
    <t>Unrack (critical cues are highlighted/bold)</t>
  </si>
  <si>
    <r>
      <t xml:space="preserve">Squat / Hip Hinge the bar to unrack </t>
    </r>
    <r>
      <rPr>
        <b/>
        <u/>
        <sz val="11"/>
        <rFont val="Calibri"/>
        <family val="2"/>
      </rPr>
      <t>without</t>
    </r>
    <r>
      <rPr>
        <sz val="11"/>
        <color rgb="FF000000"/>
        <rFont val="Calibri"/>
        <family val="2"/>
      </rPr>
      <t xml:space="preserve"> changing elbow / upper body positioning</t>
    </r>
  </si>
  <si>
    <r>
      <t xml:space="preserve">Assuming you are super tight, you shouldn't be wasting any upper body power to do this. Keep your upper body super tight and </t>
    </r>
    <r>
      <rPr>
        <b/>
        <sz val="11"/>
        <rFont val="Calibri"/>
        <family val="2"/>
      </rPr>
      <t>dont let elbows drift behind bar</t>
    </r>
  </si>
  <si>
    <t>Take only 2 small steps back and immediately set / brace core hard</t>
  </si>
  <si>
    <t>It is really hard to get a full rebreath in the OHP, so you want to maximize time you can use your initial brace</t>
  </si>
  <si>
    <t>Use whatever stance width is comfortable and allows max glute flex</t>
  </si>
  <si>
    <t>Angling feet out a bit may help recruit glutes. Width is usually around hip width. Some people like wider stance. Use whatever allows you to get glutes/body the tightest</t>
  </si>
  <si>
    <t>Flex glutes as hard as you can, while maintaining upper body positioning/tightness and neutral back</t>
  </si>
  <si>
    <t>May be the most important OHP cue. This will prevent lower back arching (dangerous) and keep body tight. You will bleed a LOT of power from a loose lower body during the lift</t>
  </si>
  <si>
    <t>Flare your lats and try to tightly lock your triceps to your lats (thinking "elbows out" may help)</t>
  </si>
  <si>
    <t>Provides a stronger base to press off of. If you can't do this your grip may be too wide, your scapula isn't retracted, elbows aren't externally rotated, or you need bigger lats</t>
  </si>
  <si>
    <t>Ascent (critical cues are highlighted/bold)</t>
  </si>
  <si>
    <t>Flex Glutes / Core / everything even harder</t>
  </si>
  <si>
    <t>Make sure your elbows haven't drifted behind the barbell!</t>
  </si>
  <si>
    <t>Perform a small backward torso lean (as needed) by driving your hips forward</t>
  </si>
  <si>
    <t>Make sure you aren't arching lower back (keep glutes tight). This is 100% hip thrust. This puts you in a more powerful press position and allows you to transfer the hip rebound into bar</t>
  </si>
  <si>
    <t>Press (DO NOT SHRUG) bar straight up, keeping elbows under or slightly infront of bar at all times</t>
  </si>
  <si>
    <t>This may also be most important OHP cue. If your elbows are behind barbell at ANY point, the bar will drift forward and it will waste a TON of power (and/or you will lose balance and need to step a foot forward)</t>
  </si>
  <si>
    <t>Keep scapula retracted (superman chest) during majority of lift</t>
  </si>
  <si>
    <t>Don't use any kind of shruging motion to lift weight (until lockout). You should keep a superman chest until the last part of the lift</t>
  </si>
  <si>
    <t>Keep elbows externally rotated (in-line with forearm/wrists) through ENTIRE ROM</t>
  </si>
  <si>
    <t>Don't flare your elbows. Forearms / elbows should be stacked perpendicular to floor through full ROM  (the more you drift from full perpendicular the more effeciency you lose)</t>
  </si>
  <si>
    <t>Move your body (head) around the bar as EFFECIENTLY as possible.</t>
  </si>
  <si>
    <t>There should be 0 horizontal bar movement and the less horizontal body movement the better. The bar should almost scrape your face. Tuck your chin / pack neck as needed</t>
  </si>
  <si>
    <t>Bring head/ upper body under the bar "through window made by arms" as soon as bar passes forehead</t>
  </si>
  <si>
    <t>You want to do this ASAP. The mid-forehead position is the least powerful position. Head through will let you start using mid/rear delts and give you HP to finish</t>
  </si>
  <si>
    <t>Don't overexaggerate this push (if you lost balance / stepped back or you strained neck/trap, then you did this)</t>
  </si>
  <si>
    <t>As you lock out arms, rotate your scapula upwards to prevent impingement</t>
  </si>
  <si>
    <t>Think "bringing your shoulders to ears." This isn't a trap shrug, its a small scapular rotational movement. This motion will clear space in your shoulder joint / prevent impingement at lockout</t>
  </si>
  <si>
    <t>Rest as needed / Get new breath at lockout (if needed)</t>
  </si>
  <si>
    <t>Use initial breath for as many reps as you can (3-5). You won't be able to get a complete new breath under heavy load. Rest/Breath at top when weight is supported by skeletal frame. Don't rest at bottom (muscles fatigue)</t>
  </si>
  <si>
    <t>Descent (critical cues are highlighted/bold)</t>
  </si>
  <si>
    <t>Rebreath (if needed) and Keep Glutes / Core super tight and spine neutral</t>
  </si>
  <si>
    <t>Don't allow your lower back to arch under load (flexing glutes will prevent this)</t>
  </si>
  <si>
    <t>Retract scapula as you initiate descent (superman chest)</t>
  </si>
  <si>
    <t>Should start retracting your scapula as you initiate descent (make sure to keep elbows from flaring as this happens)</t>
  </si>
  <si>
    <t>Focus on elbow path. Keeping them stacked with forearm/wrist as you lower the bar through all ROM</t>
  </si>
  <si>
    <t>Don't flare your elbows. They should end up landing naturally on your lats. Focus on keeping scapula retracted / "superman chest". It should be same path you used to lift bar</t>
  </si>
  <si>
    <t>Move body around bar (bar path should be completly vertical over bodies midline)</t>
  </si>
  <si>
    <t>Literally a reverse of your ascent (hip lean and moving your chin)</t>
  </si>
  <si>
    <t>As bar reaches head, perform small backward torso lean by driving your hips slightly forward</t>
  </si>
  <si>
    <t>This should be in rhythm with whatever head motion you are using</t>
  </si>
  <si>
    <t>Lower bar until triceps contact your lats, keeping elbows under or slightly in front of bar</t>
  </si>
  <si>
    <t>Doesn't need to touch your chest. The important part is you don't let elbows go behind bar as you lose a TON of effeciency whenever that happens</t>
  </si>
  <si>
    <t>Do not bounce the bar. Use stretch reflex and any hip drive/torso lean rebound for next rep</t>
  </si>
  <si>
    <t>Thrusting hips forward creates tension as your body wants to return to neutral (like a coiled spring) . You want to begin your rep right as you release this tension</t>
  </si>
  <si>
    <t>Immediately start next rep if needed</t>
  </si>
  <si>
    <t>Lets you maximize use of stretch reflex and your initial breath/brace</t>
  </si>
  <si>
    <t>Common Issues</t>
  </si>
  <si>
    <t>Causes</t>
  </si>
  <si>
    <t>Sticking point - Bottom portion of the lift</t>
  </si>
  <si>
    <t>Almost always a technique issue (unless using a really really heavy weight). Elbows drifted behind bar, bad breath/brace, not fully retracting scapula (not letting you use lats/chest as a lifting base), your forearms arent vertical, you are gripping the bar incorrectly and/or you didnt flex glutes. Otherwise you may need to do more upper back and possibly front delt work</t>
  </si>
  <si>
    <t>Sticking point - Near nose/forehead level</t>
  </si>
  <si>
    <t>Most common sticking point:   ineffecient (not completely vertical or drift from midfoot) bar path combined with not generating enough force on first part of lift. Practice moving body around bar / record yourself and being explosive from bottom. Outside of technique, you need to work on acceleration and mid delt / upper back. Possibly front delt weakness (but not really likely)</t>
  </si>
  <si>
    <t>Sticking point - Above head (elbow angle at &lt;=90 degrees)</t>
  </si>
  <si>
    <t>Power bleed (from elbow flare / angled forearms ) and/or pushing your head / upper body too far forward transfering weight too early/fast from front delts and overloading mid/rear delts before triceps can really help. Outside of technique, this would indicate weak upper back and/or mid/rear delt</t>
  </si>
  <si>
    <t>Sticking point - lockout (point where elbow angle &gt; 90 degrees)</t>
  </si>
  <si>
    <t>Power bleed (caused by elbow flaring out / forearms not remaining vertical). Outside of technique, you need to add more tricep and upper back work</t>
  </si>
  <si>
    <t>Neck / Trap area strain / excessive soreness</t>
  </si>
  <si>
    <t>You are overexaggerating pushing your head forward (straining the muscles behind the neck) or you are trying to initiate the lift with a shrug rather than a press</t>
  </si>
  <si>
    <t>Shoulder pain pre-lockout</t>
  </si>
  <si>
    <t>Grip is too wide, scapula isn't retracted, excessive elbow flare during the lift</t>
  </si>
  <si>
    <t>Shoulder pain near/at lockout</t>
  </si>
  <si>
    <t>You didn't rotate scapula up at lockout. Otherwise see a medical professional</t>
  </si>
  <si>
    <t>Lower back pressure / strain</t>
  </si>
  <si>
    <t>You didn't keep your glutes / core flexed and your back most likely arched to help you lift the weight (turning it more into an incline press)</t>
  </si>
  <si>
    <t>Loosing your balance forward</t>
  </si>
  <si>
    <t>Didn't move body around the bar and/or let elbows drift behind the bar, causing the barbell to shift forward of midpoint. Since you now have almost 0 leverage to move bar back, you needed to step forward to move midpoint back under bar</t>
  </si>
  <si>
    <t>Loosing your balance backward</t>
  </si>
  <si>
    <t>You overexaggerated pushing your head/body forward, moving center of mass in front of bar. You compensated by moving midpoint back under bar</t>
  </si>
  <si>
    <t>Loosing your balance sideways</t>
  </si>
  <si>
    <t>Either you didn't center yourself on bar or you are generating force unevenly. Try slower / more controlled reps or do dumbbell work if you have muscle imbalance</t>
  </si>
  <si>
    <t>Hands as close as possible without causing pain</t>
  </si>
  <si>
    <t>Squeeze Bar Hard as possible</t>
  </si>
  <si>
    <t>Pull Bar across body</t>
  </si>
  <si>
    <t>2 or 3 Step walkout Only</t>
  </si>
  <si>
    <t>Find Stable point to stare at with neck in neutral position</t>
  </si>
  <si>
    <t>Pull Bar across Body (to nipples)</t>
  </si>
  <si>
    <t>Grip as hard as possible</t>
  </si>
  <si>
    <t>Prime Hips/Glutes by imagining that your feet are pulling Earth Apart</t>
  </si>
  <si>
    <t>Chest Up / Back Neutral</t>
  </si>
  <si>
    <t>Initiate descent by pushing Knees Out (this cue works best for me ... some others prefer break at hips / knees at same time)</t>
  </si>
  <si>
    <t>Dont push bar up, imagine Push World Away with your chest high</t>
  </si>
  <si>
    <t>Three point of contact/focus on push up (heel, big toe, little toe)</t>
  </si>
  <si>
    <t>Push up on bar with traps as your legs push world away</t>
  </si>
  <si>
    <t>As you begin ascent, push up on bar with hands / elbows (sort of a mil press)</t>
  </si>
  <si>
    <t>Flex Glutes to complete ascent</t>
  </si>
  <si>
    <t xml:space="preserve">Paused Sumo DL warmup </t>
  </si>
  <si>
    <t>Lat Pushdown to get used to engaging lats</t>
  </si>
  <si>
    <r>
      <t>Position Feet as wide as possible where you can keep</t>
    </r>
    <r>
      <rPr>
        <b/>
        <sz val="11"/>
        <rFont val="Calibri"/>
        <family val="2"/>
      </rPr>
      <t xml:space="preserve"> knees above ankle with vertical shins</t>
    </r>
  </si>
  <si>
    <t>Point Feet out significantly ~45 degrees</t>
  </si>
  <si>
    <t>Drop Arms down and grip so thay hang straight down</t>
  </si>
  <si>
    <t>Bar should touch shins</t>
  </si>
  <si>
    <t>Grip Bar as hard as possible</t>
  </si>
  <si>
    <t>Pull Earth Apart / make yourself narrow as possible</t>
  </si>
  <si>
    <t>Make yourself narrow as possible (upright back / hips abducted / low)</t>
  </si>
  <si>
    <t>Pull Slack / Grip Hard</t>
  </si>
  <si>
    <t>Engage Lats / Chest Up Cue</t>
  </si>
  <si>
    <t>"Pull Earth Apart" to engage hip abductors</t>
  </si>
  <si>
    <t>Keep Lower Back in neutral position at all times</t>
  </si>
  <si>
    <t>Spread Floor / Push at knees to initate lift</t>
  </si>
  <si>
    <t xml:space="preserve">Squeeze Glutes / Pull Bar into crotch </t>
  </si>
  <si>
    <t>Lockout Glutes/Knees to finish (dont hyperextend back)</t>
  </si>
  <si>
    <t>Hinge Hips Back (like closing car door)</t>
  </si>
  <si>
    <t>Abduct the knees while lowering</t>
  </si>
  <si>
    <t>Do your first few rampup sets with bands around hip and or knees</t>
  </si>
  <si>
    <t>Max Velocity Warmup sets</t>
  </si>
  <si>
    <t>Mobility</t>
  </si>
  <si>
    <t>Rotator Cuff</t>
  </si>
  <si>
    <t>Dumbell 45 degree raise</t>
  </si>
  <si>
    <t>Rotator Cuff / Shoulders</t>
  </si>
  <si>
    <t>Facepull</t>
  </si>
  <si>
    <t>Mid Shoulders</t>
  </si>
  <si>
    <t>100 reps by end of workout</t>
  </si>
  <si>
    <t>Volume Bench (Day 1)</t>
  </si>
  <si>
    <t>T1 - Chest</t>
  </si>
  <si>
    <t>Bench Press</t>
  </si>
  <si>
    <t>Pull 1 - Traps/Rhomboid</t>
  </si>
  <si>
    <t>5x8-10</t>
  </si>
  <si>
    <t>Superset with easier T1 sets</t>
  </si>
  <si>
    <t>T2 - Shoulders</t>
  </si>
  <si>
    <t>Barbell OHP</t>
  </si>
  <si>
    <t>Pull 2 - Lats</t>
  </si>
  <si>
    <t>Weighted Pullup</t>
  </si>
  <si>
    <t>5x5</t>
  </si>
  <si>
    <t>T3 - Chest / Tricep</t>
  </si>
  <si>
    <t>Weighted Dips</t>
  </si>
  <si>
    <t>3x8-12</t>
  </si>
  <si>
    <t>Pull 3 - Mid/Low Traps</t>
  </si>
  <si>
    <t>Facepull Trap Raise</t>
  </si>
  <si>
    <t>3x10</t>
  </si>
  <si>
    <t>swap with lat pulldown if can't do 8+ strict pullups</t>
  </si>
  <si>
    <t>T4  - Shoulders</t>
  </si>
  <si>
    <t>Bradford Press</t>
  </si>
  <si>
    <t>3x8</t>
  </si>
  <si>
    <t>Cable Pallof Press</t>
  </si>
  <si>
    <t>Biceps - Short/Long Head</t>
  </si>
  <si>
    <t>Standing Barbell Curl</t>
  </si>
  <si>
    <t>4x6-8</t>
  </si>
  <si>
    <t>2x Standard Grip (long head), 2x Wider Grip (short head)</t>
  </si>
  <si>
    <t>Wide Seated High Row</t>
  </si>
  <si>
    <t>Heavier overload</t>
  </si>
  <si>
    <t>Machine Reverse Fly</t>
  </si>
  <si>
    <t xml:space="preserve">Lighter </t>
  </si>
  <si>
    <t>Triceps - Long Head</t>
  </si>
  <si>
    <t>Cable Overhead Tricep Ext</t>
  </si>
  <si>
    <t>Egyptian Cable Lat Raise</t>
  </si>
  <si>
    <t>OHP Heavy (Day 3)</t>
  </si>
  <si>
    <t>T1 - Shoulder</t>
  </si>
  <si>
    <t>Dumbell Row (1 arm)</t>
  </si>
  <si>
    <t>T2 - Shoulder / Upper Chest</t>
  </si>
  <si>
    <t>Barbell Incline Press</t>
  </si>
  <si>
    <t>Pull 3 - Mid Traps</t>
  </si>
  <si>
    <t>T4  - Shoulders / Chest</t>
  </si>
  <si>
    <t>Landmine Press</t>
  </si>
  <si>
    <t>Biceps - Long Head Focus</t>
  </si>
  <si>
    <t>Incline Dumbell Curl</t>
  </si>
  <si>
    <t>3x12</t>
  </si>
  <si>
    <t>Use ~30 degree incline</t>
  </si>
  <si>
    <t>Core - Static Hold</t>
  </si>
  <si>
    <t>Plank</t>
  </si>
  <si>
    <t>3x60sec</t>
  </si>
  <si>
    <t>If too easy, modify with arm/leg in air (30s each side)</t>
  </si>
  <si>
    <t>Triceps - Medial Head</t>
  </si>
  <si>
    <t>Rev Grip Tricep Pushdown</t>
  </si>
  <si>
    <t>Bench Heavy (Day 3)</t>
  </si>
  <si>
    <t>Barbell Bench</t>
  </si>
  <si>
    <t>Pendlay Row</t>
  </si>
  <si>
    <t>nSuns Row Template</t>
  </si>
  <si>
    <t>Begin supersets after T1 set 5 (last hard set)</t>
  </si>
  <si>
    <t>T2 - Bench Assist</t>
  </si>
  <si>
    <t>Barbell Board Press w/ Chain</t>
  </si>
  <si>
    <t>Continue superset with Pull 1 after completing T1</t>
  </si>
  <si>
    <t>Continue superset with T2 after completing Pull 1</t>
  </si>
  <si>
    <t>T3 - Shoulders</t>
  </si>
  <si>
    <t>Barbell Push Press</t>
  </si>
  <si>
    <t>Pull 3 - Lower Traps</t>
  </si>
  <si>
    <t>Keep shoulders depressed. Thumbs up, small supination/external rotation</t>
  </si>
  <si>
    <t>Begin each rep by depressing shoulders</t>
  </si>
  <si>
    <t>Core - Flexion</t>
  </si>
  <si>
    <t>Cable Crunch</t>
  </si>
  <si>
    <t>Biceps - Brachioradialis</t>
  </si>
  <si>
    <t>Rev Grip Cable Curl</t>
  </si>
  <si>
    <t>Triceps - Laterial Head</t>
  </si>
  <si>
    <t>Cable Rope Pushdown</t>
  </si>
  <si>
    <t>Elbows out full ROM at bottom</t>
  </si>
  <si>
    <t>ACCESSORY #2</t>
  </si>
  <si>
    <t>ACCESSORY #3</t>
  </si>
  <si>
    <t>ACCESSORY #4</t>
  </si>
  <si>
    <t>ACCESSORY #5</t>
  </si>
  <si>
    <t>Chest</t>
  </si>
  <si>
    <t>Chest Flys</t>
  </si>
  <si>
    <t>Arms</t>
  </si>
  <si>
    <t>Tricep Extensions</t>
  </si>
  <si>
    <t>Tricep Pushdowns</t>
  </si>
  <si>
    <t>Incline Dumbbell Curls</t>
  </si>
  <si>
    <t>Back</t>
  </si>
  <si>
    <t>T-bar Rows</t>
  </si>
  <si>
    <t>Facepulls</t>
  </si>
  <si>
    <t>Lat Pull Downs</t>
  </si>
  <si>
    <t>Pull Ups</t>
  </si>
  <si>
    <t>Abs</t>
  </si>
  <si>
    <t>Legs</t>
  </si>
  <si>
    <t>Upper WARMUP</t>
    <phoneticPr fontId="2" type="noConversion"/>
  </si>
  <si>
    <t>딥스</t>
    <phoneticPr fontId="2" type="noConversion"/>
  </si>
  <si>
    <t>해머컬</t>
    <phoneticPr fontId="2" type="noConversion"/>
  </si>
  <si>
    <t>덤벨프레스</t>
    <phoneticPr fontId="2" type="noConversion"/>
  </si>
  <si>
    <t>사레레</t>
    <phoneticPr fontId="2" type="noConversion"/>
  </si>
  <si>
    <t>바벨컬</t>
    <phoneticPr fontId="2" type="noConversion"/>
  </si>
  <si>
    <t>프리처컬</t>
    <phoneticPr fontId="2" type="noConversion"/>
  </si>
  <si>
    <t>앱휠</t>
    <phoneticPr fontId="2" type="noConversion"/>
  </si>
  <si>
    <t>레그컬</t>
    <phoneticPr fontId="2" type="noConversion"/>
  </si>
  <si>
    <t>푸시업</t>
    <phoneticPr fontId="2" type="noConversion"/>
  </si>
  <si>
    <t>벤트오버로우</t>
    <phoneticPr fontId="2" type="noConversion"/>
  </si>
  <si>
    <t>친업</t>
    <phoneticPr fontId="2" type="noConversion"/>
  </si>
  <si>
    <t>덤벨벤치프레스</t>
    <phoneticPr fontId="2" type="noConversion"/>
  </si>
  <si>
    <t>덤벨로우</t>
    <phoneticPr fontId="2" type="noConversion"/>
  </si>
  <si>
    <t>덤벨컬</t>
    <phoneticPr fontId="2" type="noConversion"/>
  </si>
  <si>
    <t>덤벨 슈러그</t>
    <phoneticPr fontId="2" type="noConversion"/>
  </si>
  <si>
    <t>이지컬</t>
    <phoneticPr fontId="2" type="noConversion"/>
  </si>
  <si>
    <t>크런치</t>
    <phoneticPr fontId="2" type="noConversion"/>
  </si>
  <si>
    <t>스컬크러셔</t>
    <phoneticPr fontId="2" type="noConversion"/>
  </si>
  <si>
    <t>친업 풀업 슈퍼셋</t>
    <phoneticPr fontId="2" type="noConversion"/>
  </si>
  <si>
    <t>짐 웬들러가 추천하는 보조운동 하는법 S.S.T (Simplest Strength Template)</t>
    <phoneticPr fontId="2" type="noConversion"/>
  </si>
  <si>
    <t>짐 웬들러 본인은 SST라고 하여 간단한 4가지 보조운동 템플릿을 만들었습니다.</t>
    <phoneticPr fontId="2" type="noConversion"/>
  </si>
  <si>
    <t>데드리프트 후에는 프론트스쿼트, 스쿼트후에는 스티프데드(or굿모닝)</t>
    <phoneticPr fontId="2" type="noConversion"/>
  </si>
  <si>
    <t>프레스 후에는 클로즈그립벤치, 벤치프레스 후에는 인클라인 벤치 이런식으로 다음과 같이 하시면 됩니다.</t>
    <phoneticPr fontId="2" type="noConversion"/>
  </si>
  <si>
    <t>1,4주차는 각 보조운동들의 50%로 10회, 60%로 10회, 70%로 10회</t>
    <phoneticPr fontId="2" type="noConversion"/>
  </si>
  <si>
    <t>2,5주차는 각 보조운동들의 60%로 8회, 70%로 8회, 80%로 8회</t>
    <phoneticPr fontId="2" type="noConversion"/>
  </si>
  <si>
    <t>3,6주차는 각 보조운동들의 65%로 5회, 75%로 5회, 85%로 5회</t>
    <phoneticPr fontId="2" type="noConversion"/>
  </si>
  <si>
    <t>한 사이클이 끝나면 하체는 5kg, 상체는 2.5kg씩 보조운동에 올리시면 됩니다.</t>
    <phoneticPr fontId="2" type="noConversion"/>
  </si>
  <si>
    <t>TM의 몇퍼센트가 실제 중량인지는 옆에 차트보고 참조하시면 됩니다.</t>
    <phoneticPr fontId="2" type="noConversion"/>
  </si>
  <si>
    <t xml:space="preserve">모든 퍼센트는 TM기준입니다. </t>
    <phoneticPr fontId="2" type="noConversion"/>
  </si>
  <si>
    <t>Ex) 100kg가 1RM이고 TM이 90kg인데, 루틴에서 아무말도 없이 50%라고 했다? -&gt; TM x 50% = 45kg.</t>
    <phoneticPr fontId="2" type="noConversion"/>
  </si>
  <si>
    <t xml:space="preserve">보조운동은 7주차 디로딩때 3~5rm 반복수로 추정 1RM을 알아낸후 다시 적용하거나 본인의 몸에 맞춰서 적절히 올리면 됩니다. </t>
    <phoneticPr fontId="2" type="noConversion"/>
  </si>
  <si>
    <t>다만 몇몇분들의 경우 보조운동의 무게를 올리기가 쉽지 않으시면 올리지 않거나 오히려 내리셔도 상관은 없습니다.</t>
    <phoneticPr fontId="2" type="noConversion"/>
  </si>
  <si>
    <t>보조운동 안하고싶으시면 안해도 됩니다. 위에 템플릿은 원하시는분들 용입니다! 안해도 상관없습니다!</t>
    <phoneticPr fontId="2" type="noConversion"/>
  </si>
  <si>
    <t>굿모닝</t>
    <phoneticPr fontId="2" type="noConversion"/>
  </si>
  <si>
    <t>1RM</t>
    <phoneticPr fontId="2" type="noConversion"/>
  </si>
  <si>
    <t>부위</t>
    <phoneticPr fontId="2" type="noConversion"/>
  </si>
  <si>
    <t>케이블크로스오버</t>
    <phoneticPr fontId="2" type="noConversion"/>
  </si>
  <si>
    <t>레그프레스</t>
    <phoneticPr fontId="2" type="noConversion"/>
  </si>
  <si>
    <t>햄스트링컬</t>
    <phoneticPr fontId="2" type="noConversion"/>
  </si>
  <si>
    <t>레그익스텐션</t>
    <phoneticPr fontId="2" type="noConversion"/>
  </si>
  <si>
    <t>핵스쿼트</t>
    <phoneticPr fontId="2" type="noConversion"/>
  </si>
  <si>
    <t>Shoulder</t>
    <phoneticPr fontId="2" type="noConversion"/>
  </si>
  <si>
    <t>스포토 프레스</t>
    <phoneticPr fontId="2" type="noConversion"/>
  </si>
  <si>
    <t>바벨로우</t>
    <phoneticPr fontId="2" type="noConversion"/>
  </si>
  <si>
    <t>행잉레그레이즈</t>
    <phoneticPr fontId="2" type="noConversion"/>
  </si>
  <si>
    <t>TM</t>
    <phoneticPr fontId="2" type="noConversion"/>
  </si>
  <si>
    <t>TM         85%</t>
    <phoneticPr fontId="2" type="noConversion"/>
  </si>
  <si>
    <t>TM         80%</t>
    <phoneticPr fontId="2" type="noConversion"/>
  </si>
  <si>
    <t>TM         75%</t>
    <phoneticPr fontId="2" type="noConversion"/>
  </si>
  <si>
    <t>TM         70%</t>
    <phoneticPr fontId="2" type="noConversion"/>
  </si>
  <si>
    <t>TM         65%</t>
    <phoneticPr fontId="2" type="noConversion"/>
  </si>
  <si>
    <t>TM         60%</t>
    <phoneticPr fontId="2" type="noConversion"/>
  </si>
  <si>
    <t>TM         50%</t>
    <phoneticPr fontId="2" type="noConversion"/>
  </si>
  <si>
    <t>보조운동 : 일반적으로 데드와 스쿼트를 하는날에는 '복근'과 '악력'을, 프레스와 벤치를 하는날에는 수직당기기(ex:턱걸이.랫풀)와</t>
    <phoneticPr fontId="2" type="noConversion"/>
  </si>
  <si>
    <t>수평당기기(ex:로우)와 팔운동을 추가합니다. 본인의 체력에 따라 마음대로 추가하거나 제거할수있습니다.</t>
    <phoneticPr fontId="2" type="noConversion"/>
  </si>
  <si>
    <t xml:space="preserve">무게는 7주가 끝날때까지 변경하지 않습니다. 또한 세트와 반복수는 마음대로 하시면됩니다. 개인적으로는 각각 운동의 TM의 80%로 6회 3세트를 권장합니다. </t>
    <phoneticPr fontId="2" type="noConversion"/>
  </si>
  <si>
    <t>카프레이즈</t>
    <phoneticPr fontId="2" type="noConversion"/>
  </si>
  <si>
    <t>x3+</t>
    <phoneticPr fontId="2" type="noConversion"/>
  </si>
  <si>
    <t>x5+</t>
    <phoneticPr fontId="2" type="noConversion"/>
  </si>
  <si>
    <t>Weighted Chinup</t>
  </si>
  <si>
    <t>Machine Cable Row</t>
  </si>
  <si>
    <t>Machine Lat Pulldown</t>
  </si>
  <si>
    <t>Cable Chest Fly</t>
  </si>
  <si>
    <t>Hammer Curl</t>
  </si>
  <si>
    <t>?</t>
  </si>
  <si>
    <t>Dumbbell Side Bend</t>
  </si>
  <si>
    <t>Calf Raise</t>
  </si>
  <si>
    <t>Ab Routine</t>
  </si>
  <si>
    <t>Weighted chinups</t>
  </si>
  <si>
    <t>Cable Lat Pulldown</t>
  </si>
  <si>
    <t>Machine Row</t>
  </si>
  <si>
    <t>Dumbbell Side Raise</t>
  </si>
  <si>
    <t>DB Arnold Press</t>
  </si>
  <si>
    <t>Farmer Carry</t>
  </si>
  <si>
    <t>Leg Curl Machine</t>
  </si>
  <si>
    <t>Weighted Chinups</t>
  </si>
  <si>
    <t>Barbell Yates Row</t>
  </si>
  <si>
    <t>Face Pull</t>
  </si>
  <si>
    <t>Dumbbell Fly</t>
  </si>
  <si>
    <t>Saturday</t>
  </si>
  <si>
    <t>Barbell Upright Row</t>
  </si>
  <si>
    <t>(On 6-day</t>
  </si>
  <si>
    <t>variation)</t>
  </si>
  <si>
    <t>Hyperextension</t>
  </si>
  <si>
    <t>Accessory Routine</t>
  </si>
  <si>
    <t>Replace chart entries as desired to target weakness</t>
  </si>
  <si>
    <t>Sets</t>
  </si>
  <si>
    <t>Reps</t>
  </si>
  <si>
    <t>Rest</t>
  </si>
  <si>
    <t>BW+55</t>
  </si>
  <si>
    <t>2m</t>
  </si>
  <si>
    <t>1m</t>
  </si>
  <si>
    <t>1.5m</t>
  </si>
  <si>
    <t>1/4 mile</t>
  </si>
  <si>
    <t>55/hand</t>
  </si>
  <si>
    <t>BW+45</t>
  </si>
  <si>
    <t>70/hand</t>
  </si>
  <si>
    <r>
      <t xml:space="preserve">n-Suns' CAP3 </t>
    </r>
    <r>
      <rPr>
        <b/>
        <i/>
        <sz val="11"/>
        <rFont val="Calibri"/>
        <family val="2"/>
      </rPr>
      <t>(Cyclical AMRAP Progression - 3 Week)</t>
    </r>
    <r>
      <rPr>
        <b/>
        <sz val="20"/>
        <rFont val="Calibri"/>
        <family val="2"/>
      </rPr>
      <t xml:space="preserve"> </t>
    </r>
    <phoneticPr fontId="2" type="noConversion"/>
  </si>
  <si>
    <t xml:space="preserve"> 케이블로우</t>
    <phoneticPr fontId="2" type="noConversion"/>
  </si>
  <si>
    <t>바벨 업라이트로우</t>
    <phoneticPr fontId="2" type="noConversion"/>
  </si>
  <si>
    <t>하이퍼익스</t>
    <phoneticPr fontId="2" type="noConversion"/>
  </si>
  <si>
    <t>매일 1+(Amrep)세트를 최대한 많이 반복한 숫자에 따라 TM을 매주 수정하시면 됩니다.</t>
    <phoneticPr fontId="2" type="noConversion"/>
  </si>
  <si>
    <t>만약 4-5회 반복하셨다면 2.5-5Kg을 증량합니다</t>
    <phoneticPr fontId="2" type="noConversion"/>
  </si>
  <si>
    <t>1+(Amrep)세트를 최대한 많이 반복하여 완료하셨다면 매주 훈련중량을 수정하시면됩니다</t>
    <phoneticPr fontId="2" type="noConversion"/>
  </si>
  <si>
    <r>
      <t xml:space="preserve"> 여기서만 1RM 수정해주세요, 엑셀은 자동으로</t>
    </r>
    <r>
      <rPr>
        <b/>
        <sz val="11"/>
        <color rgb="FF000000"/>
        <rFont val="돋움"/>
        <family val="2"/>
        <charset val="129"/>
      </rPr>
      <t xml:space="preserve"> 수정됩니다.</t>
    </r>
    <phoneticPr fontId="2" type="noConversion"/>
  </si>
  <si>
    <r>
      <t>TM</t>
    </r>
    <r>
      <rPr>
        <b/>
        <sz val="11"/>
        <color rgb="FF000000"/>
        <rFont val="맑은 고딕"/>
        <family val="3"/>
        <charset val="129"/>
      </rPr>
      <t>칸의</t>
    </r>
    <r>
      <rPr>
        <b/>
        <sz val="11"/>
        <color rgb="FF000000"/>
        <rFont val="돋움"/>
        <family val="2"/>
        <charset val="129"/>
      </rPr>
      <t xml:space="preserve"> 함수를 유지하고 싶으시면 RM칸을 수정하시면 됩니다.</t>
    </r>
    <phoneticPr fontId="2" type="noConversion"/>
  </si>
  <si>
    <r>
      <t>• 뭐하는</t>
    </r>
    <r>
      <rPr>
        <b/>
        <sz val="11"/>
        <color rgb="FF000000"/>
        <rFont val="맑은 고딕"/>
        <family val="2"/>
        <charset val="129"/>
      </rPr>
      <t xml:space="preserve"> 프로그램인가요</t>
    </r>
    <phoneticPr fontId="2" type="noConversion"/>
  </si>
  <si>
    <r>
      <rPr>
        <sz val="10"/>
        <color rgb="FF000000"/>
        <rFont val="돋움"/>
        <family val="2"/>
        <charset val="129"/>
      </rPr>
      <t>저는</t>
    </r>
    <r>
      <rPr>
        <sz val="10"/>
        <color rgb="FF000000"/>
        <rFont val="Calibri"/>
        <family val="2"/>
      </rPr>
      <t xml:space="preserve"> </t>
    </r>
    <r>
      <rPr>
        <sz val="10"/>
        <color rgb="FF000000"/>
        <rFont val="돋움"/>
        <family val="2"/>
        <charset val="129"/>
      </rPr>
      <t>파워리프팅대회에</t>
    </r>
    <r>
      <rPr>
        <sz val="10"/>
        <color rgb="FF000000"/>
        <rFont val="Calibri"/>
        <family val="2"/>
      </rPr>
      <t xml:space="preserve"> </t>
    </r>
    <r>
      <rPr>
        <sz val="10"/>
        <color rgb="FF000000"/>
        <rFont val="돋움"/>
        <family val="2"/>
        <charset val="129"/>
      </rPr>
      <t>참가한</t>
    </r>
    <r>
      <rPr>
        <sz val="10"/>
        <color rgb="FF000000"/>
        <rFont val="Calibri"/>
        <family val="2"/>
      </rPr>
      <t xml:space="preserve"> </t>
    </r>
    <r>
      <rPr>
        <sz val="10"/>
        <color rgb="FF000000"/>
        <rFont val="돋움"/>
        <family val="2"/>
        <charset val="129"/>
      </rPr>
      <t>적이</t>
    </r>
    <r>
      <rPr>
        <sz val="10"/>
        <color rgb="FF000000"/>
        <rFont val="Calibri"/>
        <family val="2"/>
      </rPr>
      <t xml:space="preserve"> </t>
    </r>
    <r>
      <rPr>
        <sz val="10"/>
        <color rgb="FF000000"/>
        <rFont val="돋움"/>
        <family val="2"/>
        <charset val="129"/>
      </rPr>
      <t>없습니다</t>
    </r>
    <r>
      <rPr>
        <sz val="10"/>
        <color rgb="FF000000"/>
        <rFont val="Calibri"/>
        <family val="2"/>
      </rPr>
      <t xml:space="preserve">. </t>
    </r>
    <r>
      <rPr>
        <sz val="10"/>
        <color rgb="FF000000"/>
        <rFont val="돋움"/>
        <family val="2"/>
        <charset val="129"/>
      </rPr>
      <t>파워리프팅</t>
    </r>
    <r>
      <rPr>
        <sz val="10"/>
        <color rgb="FF000000"/>
        <rFont val="Calibri"/>
        <family val="2"/>
      </rPr>
      <t xml:space="preserve"> </t>
    </r>
    <r>
      <rPr>
        <sz val="10"/>
        <color rgb="FF000000"/>
        <rFont val="돋움"/>
        <family val="2"/>
        <charset val="129"/>
      </rPr>
      <t>프로그램이나</t>
    </r>
    <r>
      <rPr>
        <sz val="10"/>
        <color rgb="FF000000"/>
        <rFont val="Calibri"/>
        <family val="2"/>
      </rPr>
      <t xml:space="preserve"> </t>
    </r>
    <r>
      <rPr>
        <sz val="10"/>
        <color rgb="FF000000"/>
        <rFont val="돋움"/>
        <family val="2"/>
        <charset val="129"/>
      </rPr>
      <t>피킹에</t>
    </r>
    <r>
      <rPr>
        <sz val="10"/>
        <color rgb="FF000000"/>
        <rFont val="Calibri"/>
        <family val="2"/>
      </rPr>
      <t xml:space="preserve"> </t>
    </r>
    <r>
      <rPr>
        <sz val="10"/>
        <color rgb="FF000000"/>
        <rFont val="돋움"/>
        <family val="2"/>
        <charset val="129"/>
      </rPr>
      <t>대해</t>
    </r>
    <r>
      <rPr>
        <sz val="10"/>
        <color rgb="FF000000"/>
        <rFont val="Calibri"/>
        <family val="2"/>
      </rPr>
      <t xml:space="preserve"> </t>
    </r>
    <r>
      <rPr>
        <sz val="10"/>
        <color rgb="FF000000"/>
        <rFont val="돋움"/>
        <family val="2"/>
        <charset val="129"/>
      </rPr>
      <t>모든</t>
    </r>
    <r>
      <rPr>
        <sz val="10"/>
        <color rgb="FF000000"/>
        <rFont val="Calibri"/>
        <family val="2"/>
      </rPr>
      <t xml:space="preserve"> </t>
    </r>
    <r>
      <rPr>
        <sz val="10"/>
        <color rgb="FF000000"/>
        <rFont val="돋움"/>
        <family val="2"/>
        <charset val="129"/>
      </rPr>
      <t>것을</t>
    </r>
    <r>
      <rPr>
        <sz val="10"/>
        <color rgb="FF000000"/>
        <rFont val="Calibri"/>
        <family val="2"/>
      </rPr>
      <t xml:space="preserve"> </t>
    </r>
    <r>
      <rPr>
        <sz val="10"/>
        <color rgb="FF000000"/>
        <rFont val="돋움"/>
        <family val="2"/>
        <charset val="129"/>
      </rPr>
      <t>안다고</t>
    </r>
    <r>
      <rPr>
        <sz val="10"/>
        <color rgb="FF000000"/>
        <rFont val="Calibri"/>
        <family val="2"/>
      </rPr>
      <t xml:space="preserve"> </t>
    </r>
    <r>
      <rPr>
        <sz val="10"/>
        <color rgb="FF000000"/>
        <rFont val="돋움"/>
        <family val="2"/>
        <charset val="129"/>
      </rPr>
      <t>주장하는</t>
    </r>
    <r>
      <rPr>
        <sz val="10"/>
        <color rgb="FF000000"/>
        <rFont val="Calibri"/>
        <family val="2"/>
      </rPr>
      <t xml:space="preserve"> </t>
    </r>
    <r>
      <rPr>
        <sz val="10"/>
        <color rgb="FF000000"/>
        <rFont val="돋움"/>
        <family val="2"/>
        <charset val="129"/>
      </rPr>
      <t>것은</t>
    </r>
    <r>
      <rPr>
        <sz val="10"/>
        <color rgb="FF000000"/>
        <rFont val="Calibri"/>
        <family val="2"/>
      </rPr>
      <t xml:space="preserve"> </t>
    </r>
    <r>
      <rPr>
        <sz val="10"/>
        <color rgb="FF000000"/>
        <rFont val="돋움"/>
        <family val="2"/>
        <charset val="129"/>
      </rPr>
      <t>아닙니다</t>
    </r>
    <r>
      <rPr>
        <sz val="10"/>
        <color rgb="FF000000"/>
        <rFont val="Calibri"/>
        <family val="2"/>
      </rPr>
      <t xml:space="preserve">. </t>
    </r>
    <r>
      <rPr>
        <sz val="10"/>
        <color rgb="FF000000"/>
        <rFont val="돋움"/>
        <family val="2"/>
        <charset val="129"/>
      </rPr>
      <t>하지만</t>
    </r>
    <r>
      <rPr>
        <sz val="10"/>
        <color rgb="FF000000"/>
        <rFont val="Calibri"/>
        <family val="2"/>
      </rPr>
      <t xml:space="preserve"> </t>
    </r>
    <r>
      <rPr>
        <sz val="10"/>
        <color rgb="FF000000"/>
        <rFont val="돋움"/>
        <family val="2"/>
        <charset val="129"/>
      </rPr>
      <t>저는</t>
    </r>
    <r>
      <rPr>
        <sz val="10"/>
        <color rgb="FF000000"/>
        <rFont val="Calibri"/>
        <family val="2"/>
      </rPr>
      <t xml:space="preserve"> </t>
    </r>
    <r>
      <rPr>
        <sz val="10"/>
        <color rgb="FF000000"/>
        <rFont val="돋움"/>
        <family val="2"/>
        <charset val="129"/>
      </rPr>
      <t>수년간</t>
    </r>
    <r>
      <rPr>
        <sz val="10"/>
        <color rgb="FF000000"/>
        <rFont val="Calibri"/>
        <family val="2"/>
      </rPr>
      <t xml:space="preserve"> </t>
    </r>
    <r>
      <rPr>
        <sz val="10"/>
        <color rgb="FF000000"/>
        <rFont val="돋움"/>
        <family val="2"/>
        <charset val="129"/>
      </rPr>
      <t>꽤</t>
    </r>
    <r>
      <rPr>
        <sz val="10"/>
        <color rgb="FF000000"/>
        <rFont val="Calibri"/>
        <family val="2"/>
      </rPr>
      <t xml:space="preserve"> </t>
    </r>
    <r>
      <rPr>
        <sz val="10"/>
        <color rgb="FF000000"/>
        <rFont val="돋움"/>
        <family val="2"/>
        <charset val="129"/>
      </rPr>
      <t>많은</t>
    </r>
    <r>
      <rPr>
        <sz val="10"/>
        <color rgb="FF000000"/>
        <rFont val="Calibri"/>
        <family val="2"/>
      </rPr>
      <t xml:space="preserve"> </t>
    </r>
    <r>
      <rPr>
        <sz val="10"/>
        <color rgb="FF000000"/>
        <rFont val="돋움"/>
        <family val="2"/>
        <charset val="129"/>
      </rPr>
      <t>프로그램을</t>
    </r>
    <r>
      <rPr>
        <sz val="10"/>
        <color rgb="FF000000"/>
        <rFont val="Calibri"/>
        <family val="2"/>
      </rPr>
      <t xml:space="preserve"> </t>
    </r>
    <r>
      <rPr>
        <sz val="10"/>
        <color rgb="FF000000"/>
        <rFont val="돋움"/>
        <family val="2"/>
        <charset val="129"/>
      </rPr>
      <t>운영해왔고</t>
    </r>
    <r>
      <rPr>
        <sz val="10"/>
        <color rgb="FF000000"/>
        <rFont val="Calibri"/>
        <family val="2"/>
      </rPr>
      <t xml:space="preserve"> </t>
    </r>
    <r>
      <rPr>
        <sz val="10"/>
        <color rgb="FF000000"/>
        <rFont val="돋움"/>
        <family val="2"/>
        <charset val="129"/>
      </rPr>
      <t>개인적으로</t>
    </r>
    <r>
      <rPr>
        <sz val="10"/>
        <color rgb="FF000000"/>
        <rFont val="Calibri"/>
        <family val="2"/>
      </rPr>
      <t xml:space="preserve"> </t>
    </r>
    <r>
      <rPr>
        <sz val="10"/>
        <color rgb="FF000000"/>
        <rFont val="돋움"/>
        <family val="2"/>
        <charset val="129"/>
      </rPr>
      <t>저를</t>
    </r>
    <r>
      <rPr>
        <sz val="10"/>
        <color rgb="FF000000"/>
        <rFont val="Calibri"/>
        <family val="2"/>
      </rPr>
      <t xml:space="preserve"> </t>
    </r>
    <r>
      <rPr>
        <sz val="10"/>
        <color rgb="FF000000"/>
        <rFont val="돋움"/>
        <family val="2"/>
        <charset val="129"/>
      </rPr>
      <t>위해</t>
    </r>
    <r>
      <rPr>
        <sz val="10"/>
        <color rgb="FF000000"/>
        <rFont val="Calibri"/>
        <family val="2"/>
      </rPr>
      <t xml:space="preserve"> </t>
    </r>
    <r>
      <rPr>
        <sz val="10"/>
        <color rgb="FF000000"/>
        <rFont val="돋움"/>
        <family val="2"/>
        <charset val="129"/>
      </rPr>
      <t>공부하며</t>
    </r>
    <r>
      <rPr>
        <sz val="10"/>
        <color rgb="FF000000"/>
        <rFont val="Calibri"/>
        <family val="2"/>
      </rPr>
      <t xml:space="preserve"> </t>
    </r>
    <r>
      <rPr>
        <sz val="10"/>
        <color rgb="FF000000"/>
        <rFont val="돋움"/>
        <family val="2"/>
        <charset val="129"/>
      </rPr>
      <t>몇</t>
    </r>
    <r>
      <rPr>
        <sz val="10"/>
        <color rgb="FF000000"/>
        <rFont val="Calibri"/>
        <family val="2"/>
      </rPr>
      <t xml:space="preserve"> </t>
    </r>
    <r>
      <rPr>
        <sz val="10"/>
        <color rgb="FF000000"/>
        <rFont val="돋움"/>
        <family val="2"/>
        <charset val="129"/>
      </rPr>
      <t>가지</t>
    </r>
    <r>
      <rPr>
        <sz val="10"/>
        <color rgb="FF000000"/>
        <rFont val="Calibri"/>
        <family val="2"/>
      </rPr>
      <t xml:space="preserve"> </t>
    </r>
    <r>
      <rPr>
        <sz val="10"/>
        <color rgb="FF000000"/>
        <rFont val="돋움"/>
        <family val="2"/>
        <charset val="129"/>
      </rPr>
      <t>것들을</t>
    </r>
    <r>
      <rPr>
        <sz val="10"/>
        <color rgb="FF000000"/>
        <rFont val="Calibri"/>
        <family val="2"/>
      </rPr>
      <t xml:space="preserve"> </t>
    </r>
    <r>
      <rPr>
        <sz val="10"/>
        <color rgb="FF000000"/>
        <rFont val="돋움"/>
        <family val="2"/>
        <charset val="129"/>
      </rPr>
      <t>알아냈습니다</t>
    </r>
    <r>
      <rPr>
        <sz val="10"/>
        <color rgb="FF000000"/>
        <rFont val="Calibri"/>
        <family val="2"/>
      </rPr>
      <t xml:space="preserve">. </t>
    </r>
    <r>
      <rPr>
        <sz val="10"/>
        <color rgb="FF000000"/>
        <rFont val="돋움"/>
        <family val="2"/>
        <charset val="129"/>
      </rPr>
      <t>이프로그램은</t>
    </r>
    <r>
      <rPr>
        <sz val="10"/>
        <color rgb="FF000000"/>
        <rFont val="Calibri"/>
        <family val="2"/>
      </rPr>
      <t xml:space="preserve"> </t>
    </r>
    <r>
      <rPr>
        <sz val="10"/>
        <color rgb="FF000000"/>
        <rFont val="돋움"/>
        <family val="2"/>
        <charset val="129"/>
      </rPr>
      <t>여러분이</t>
    </r>
    <r>
      <rPr>
        <sz val="10"/>
        <color rgb="FF000000"/>
        <rFont val="Calibri"/>
        <family val="2"/>
      </rPr>
      <t xml:space="preserve"> </t>
    </r>
    <r>
      <rPr>
        <sz val="10"/>
        <color rgb="FF000000"/>
        <rFont val="돋움"/>
        <family val="2"/>
        <charset val="129"/>
      </rPr>
      <t>즐기는</t>
    </r>
    <r>
      <rPr>
        <sz val="10"/>
        <color rgb="FF000000"/>
        <rFont val="Calibri"/>
        <family val="2"/>
      </rPr>
      <t xml:space="preserve"> </t>
    </r>
    <r>
      <rPr>
        <sz val="10"/>
        <color rgb="FF000000"/>
        <rFont val="돋움"/>
        <family val="2"/>
        <charset val="129"/>
      </rPr>
      <t>프로그램일</t>
    </r>
    <r>
      <rPr>
        <sz val="10"/>
        <color rgb="FF000000"/>
        <rFont val="Calibri"/>
        <family val="2"/>
      </rPr>
      <t xml:space="preserve"> </t>
    </r>
    <r>
      <rPr>
        <sz val="10"/>
        <color rgb="FF000000"/>
        <rFont val="돋움"/>
        <family val="2"/>
        <charset val="129"/>
      </rPr>
      <t>수도</t>
    </r>
    <r>
      <rPr>
        <sz val="10"/>
        <color rgb="FF000000"/>
        <rFont val="Calibri"/>
        <family val="2"/>
      </rPr>
      <t xml:space="preserve"> </t>
    </r>
    <r>
      <rPr>
        <sz val="10"/>
        <color rgb="FF000000"/>
        <rFont val="돋움"/>
        <family val="2"/>
        <charset val="129"/>
      </rPr>
      <t>있고</t>
    </r>
    <r>
      <rPr>
        <sz val="10"/>
        <color rgb="FF000000"/>
        <rFont val="Calibri"/>
        <family val="2"/>
      </rPr>
      <t xml:space="preserve">, </t>
    </r>
    <r>
      <rPr>
        <sz val="10"/>
        <color rgb="FF000000"/>
        <rFont val="돋움"/>
        <family val="2"/>
        <charset val="129"/>
      </rPr>
      <t>여러분의</t>
    </r>
    <r>
      <rPr>
        <sz val="10"/>
        <color rgb="FF000000"/>
        <rFont val="Calibri"/>
        <family val="2"/>
      </rPr>
      <t xml:space="preserve"> </t>
    </r>
    <r>
      <rPr>
        <sz val="10"/>
        <color rgb="FF000000"/>
        <rFont val="돋움"/>
        <family val="2"/>
        <charset val="129"/>
      </rPr>
      <t>시간을</t>
    </r>
    <r>
      <rPr>
        <sz val="10"/>
        <color rgb="FF000000"/>
        <rFont val="Calibri"/>
        <family val="2"/>
      </rPr>
      <t xml:space="preserve"> </t>
    </r>
    <r>
      <rPr>
        <sz val="10"/>
        <color rgb="FF000000"/>
        <rFont val="돋움"/>
        <family val="2"/>
        <charset val="129"/>
      </rPr>
      <t>완전히</t>
    </r>
    <r>
      <rPr>
        <sz val="10"/>
        <color rgb="FF000000"/>
        <rFont val="Calibri"/>
        <family val="2"/>
      </rPr>
      <t xml:space="preserve"> </t>
    </r>
    <r>
      <rPr>
        <sz val="10"/>
        <color rgb="FF000000"/>
        <rFont val="돋움"/>
        <family val="2"/>
        <charset val="129"/>
      </rPr>
      <t>낭비하는</t>
    </r>
    <r>
      <rPr>
        <sz val="10"/>
        <color rgb="FF000000"/>
        <rFont val="Calibri"/>
        <family val="2"/>
      </rPr>
      <t xml:space="preserve"> </t>
    </r>
    <r>
      <rPr>
        <sz val="10"/>
        <color rgb="FF000000"/>
        <rFont val="돋움"/>
        <family val="2"/>
        <charset val="129"/>
      </rPr>
      <t>것일</t>
    </r>
    <r>
      <rPr>
        <sz val="10"/>
        <color rgb="FF000000"/>
        <rFont val="Calibri"/>
        <family val="2"/>
      </rPr>
      <t xml:space="preserve"> </t>
    </r>
    <r>
      <rPr>
        <sz val="10"/>
        <color rgb="FF000000"/>
        <rFont val="돋움"/>
        <family val="2"/>
        <charset val="129"/>
      </rPr>
      <t>수도</t>
    </r>
    <r>
      <rPr>
        <sz val="10"/>
        <color rgb="FF000000"/>
        <rFont val="Calibri"/>
        <family val="2"/>
      </rPr>
      <t xml:space="preserve"> </t>
    </r>
    <r>
      <rPr>
        <sz val="10"/>
        <color rgb="FF000000"/>
        <rFont val="돋움"/>
        <family val="2"/>
        <charset val="129"/>
      </rPr>
      <t>있지만</t>
    </r>
    <r>
      <rPr>
        <sz val="10"/>
        <color rgb="FF000000"/>
        <rFont val="Calibri"/>
        <family val="2"/>
      </rPr>
      <t xml:space="preserve">, </t>
    </r>
    <r>
      <rPr>
        <sz val="10"/>
        <color rgb="FF000000"/>
        <rFont val="돋움"/>
        <family val="2"/>
        <charset val="129"/>
      </rPr>
      <t>저는</t>
    </r>
    <r>
      <rPr>
        <sz val="10"/>
        <color rgb="FF000000"/>
        <rFont val="Calibri"/>
        <family val="2"/>
      </rPr>
      <t xml:space="preserve"> </t>
    </r>
    <r>
      <rPr>
        <sz val="10"/>
        <color rgb="FF000000"/>
        <rFont val="돋움"/>
        <family val="2"/>
        <charset val="129"/>
      </rPr>
      <t>개인적으로</t>
    </r>
    <r>
      <rPr>
        <sz val="10"/>
        <color rgb="FF000000"/>
        <rFont val="Calibri"/>
        <family val="2"/>
      </rPr>
      <t xml:space="preserve"> </t>
    </r>
    <r>
      <rPr>
        <sz val="10"/>
        <color rgb="FF000000"/>
        <rFont val="돋움"/>
        <family val="2"/>
        <charset val="129"/>
      </rPr>
      <t>순환적인</t>
    </r>
    <r>
      <rPr>
        <sz val="10"/>
        <color rgb="FF000000"/>
        <rFont val="Calibri"/>
        <family val="2"/>
      </rPr>
      <t xml:space="preserve"> </t>
    </r>
    <r>
      <rPr>
        <sz val="10"/>
        <color rgb="FF000000"/>
        <rFont val="돋움"/>
        <family val="2"/>
        <charset val="129"/>
      </rPr>
      <t>설정</t>
    </r>
    <r>
      <rPr>
        <sz val="10"/>
        <color rgb="FF000000"/>
        <rFont val="Calibri"/>
        <family val="2"/>
      </rPr>
      <t>, 3</t>
    </r>
    <r>
      <rPr>
        <sz val="10"/>
        <color rgb="FF000000"/>
        <rFont val="돋움"/>
        <family val="2"/>
        <charset val="129"/>
      </rPr>
      <t>대에</t>
    </r>
    <r>
      <rPr>
        <sz val="10"/>
        <color rgb="FF000000"/>
        <rFont val="Calibri"/>
        <family val="2"/>
      </rPr>
      <t xml:space="preserve"> </t>
    </r>
    <r>
      <rPr>
        <sz val="10"/>
        <color rgb="FF000000"/>
        <rFont val="돋움"/>
        <family val="2"/>
        <charset val="129"/>
      </rPr>
      <t>대한</t>
    </r>
    <r>
      <rPr>
        <sz val="10"/>
        <color rgb="FF000000"/>
        <rFont val="Calibri"/>
        <family val="2"/>
      </rPr>
      <t xml:space="preserve"> </t>
    </r>
    <r>
      <rPr>
        <sz val="10"/>
        <color rgb="FF000000"/>
        <rFont val="돋움"/>
        <family val="2"/>
        <charset val="129"/>
      </rPr>
      <t>세트의</t>
    </r>
    <r>
      <rPr>
        <sz val="10"/>
        <color rgb="FF000000"/>
        <rFont val="Calibri"/>
        <family val="2"/>
      </rPr>
      <t xml:space="preserve"> </t>
    </r>
    <r>
      <rPr>
        <sz val="10"/>
        <color rgb="FF000000"/>
        <rFont val="돋움"/>
        <family val="2"/>
        <charset val="129"/>
      </rPr>
      <t>양</t>
    </r>
    <r>
      <rPr>
        <sz val="10"/>
        <color rgb="FF000000"/>
        <rFont val="Calibri"/>
        <family val="2"/>
      </rPr>
      <t xml:space="preserve">, </t>
    </r>
    <r>
      <rPr>
        <sz val="10"/>
        <color rgb="FF000000"/>
        <rFont val="돋움"/>
        <family val="2"/>
        <charset val="129"/>
      </rPr>
      <t>정기적으로</t>
    </r>
    <r>
      <rPr>
        <sz val="10"/>
        <color rgb="FF000000"/>
        <rFont val="Calibri"/>
        <family val="2"/>
      </rPr>
      <t xml:space="preserve"> PR</t>
    </r>
    <r>
      <rPr>
        <sz val="10"/>
        <color rgb="FF000000"/>
        <rFont val="돋움"/>
        <family val="2"/>
        <charset val="129"/>
      </rPr>
      <t>을</t>
    </r>
    <r>
      <rPr>
        <sz val="10"/>
        <color rgb="FF000000"/>
        <rFont val="Calibri"/>
        <family val="2"/>
      </rPr>
      <t xml:space="preserve"> </t>
    </r>
    <r>
      <rPr>
        <sz val="10"/>
        <color rgb="FF000000"/>
        <rFont val="돋움"/>
        <family val="2"/>
        <charset val="129"/>
      </rPr>
      <t>시작하고</t>
    </r>
    <r>
      <rPr>
        <sz val="10"/>
        <color rgb="FF000000"/>
        <rFont val="Calibri"/>
        <family val="2"/>
      </rPr>
      <t xml:space="preserve">, </t>
    </r>
    <r>
      <rPr>
        <sz val="10"/>
        <color rgb="FF000000"/>
        <rFont val="돋움"/>
        <family val="2"/>
        <charset val="129"/>
      </rPr>
      <t>매주</t>
    </r>
    <r>
      <rPr>
        <sz val="10"/>
        <color rgb="FF000000"/>
        <rFont val="Calibri"/>
        <family val="2"/>
      </rPr>
      <t xml:space="preserve">, </t>
    </r>
    <r>
      <rPr>
        <sz val="10"/>
        <color rgb="FF000000"/>
        <rFont val="돋움"/>
        <family val="2"/>
        <charset val="129"/>
      </rPr>
      <t>매달</t>
    </r>
    <r>
      <rPr>
        <sz val="10"/>
        <color rgb="FF000000"/>
        <rFont val="Calibri"/>
        <family val="2"/>
      </rPr>
      <t xml:space="preserve"> </t>
    </r>
    <r>
      <rPr>
        <sz val="10"/>
        <color rgb="FF000000"/>
        <rFont val="돋움"/>
        <family val="2"/>
        <charset val="129"/>
      </rPr>
      <t>조금씩</t>
    </r>
    <r>
      <rPr>
        <sz val="10"/>
        <color rgb="FF000000"/>
        <rFont val="Calibri"/>
        <family val="2"/>
      </rPr>
      <t xml:space="preserve"> </t>
    </r>
    <r>
      <rPr>
        <sz val="10"/>
        <color rgb="FF000000"/>
        <rFont val="돋움"/>
        <family val="2"/>
        <charset val="129"/>
      </rPr>
      <t>조금씩</t>
    </r>
    <r>
      <rPr>
        <sz val="10"/>
        <color rgb="FF000000"/>
        <rFont val="Calibri"/>
        <family val="2"/>
      </rPr>
      <t xml:space="preserve"> </t>
    </r>
    <r>
      <rPr>
        <sz val="10"/>
        <color rgb="FF000000"/>
        <rFont val="돋움"/>
        <family val="2"/>
        <charset val="129"/>
      </rPr>
      <t>꾸준히</t>
    </r>
    <r>
      <rPr>
        <sz val="10"/>
        <color rgb="FF000000"/>
        <rFont val="Calibri"/>
        <family val="2"/>
      </rPr>
      <t xml:space="preserve"> </t>
    </r>
    <r>
      <rPr>
        <sz val="10"/>
        <color rgb="FF000000"/>
        <rFont val="돋움"/>
        <family val="2"/>
        <charset val="129"/>
      </rPr>
      <t>증가하는</t>
    </r>
    <r>
      <rPr>
        <sz val="10"/>
        <color rgb="FF000000"/>
        <rFont val="Calibri"/>
        <family val="2"/>
      </rPr>
      <t xml:space="preserve"> </t>
    </r>
    <r>
      <rPr>
        <sz val="10"/>
        <color rgb="FF000000"/>
        <rFont val="돋움"/>
        <family val="2"/>
        <charset val="129"/>
      </rPr>
      <t>것을</t>
    </r>
    <r>
      <rPr>
        <sz val="10"/>
        <color rgb="FF000000"/>
        <rFont val="Calibri"/>
        <family val="2"/>
      </rPr>
      <t xml:space="preserve"> </t>
    </r>
    <r>
      <rPr>
        <sz val="10"/>
        <color rgb="FF000000"/>
        <rFont val="돋움"/>
        <family val="2"/>
        <charset val="129"/>
      </rPr>
      <t>정말로</t>
    </r>
    <r>
      <rPr>
        <sz val="10"/>
        <color rgb="FF000000"/>
        <rFont val="Calibri"/>
        <family val="2"/>
      </rPr>
      <t xml:space="preserve"> </t>
    </r>
    <r>
      <rPr>
        <sz val="10"/>
        <color rgb="FF000000"/>
        <rFont val="돋움"/>
        <family val="2"/>
        <charset val="129"/>
      </rPr>
      <t>즐깁니다</t>
    </r>
    <r>
      <rPr>
        <sz val="10"/>
        <color rgb="FF000000"/>
        <rFont val="Calibri"/>
        <family val="2"/>
      </rPr>
      <t>.</t>
    </r>
    <phoneticPr fontId="2" type="noConversion"/>
  </si>
  <si>
    <r>
      <t>• 어디서부터</t>
    </r>
    <r>
      <rPr>
        <b/>
        <sz val="10"/>
        <color rgb="FF000000"/>
        <rFont val="맑은 고딕"/>
        <family val="2"/>
        <charset val="129"/>
      </rPr>
      <t xml:space="preserve"> 시작할까요</t>
    </r>
    <phoneticPr fontId="2" type="noConversion"/>
  </si>
  <si>
    <r>
      <rPr>
        <sz val="10"/>
        <color rgb="FF000000"/>
        <rFont val="돋움"/>
        <family val="2"/>
        <charset val="129"/>
      </rPr>
      <t>지난</t>
    </r>
    <r>
      <rPr>
        <sz val="10"/>
        <color rgb="FF000000"/>
        <rFont val="Calibri"/>
        <family val="2"/>
      </rPr>
      <t xml:space="preserve"> 1</t>
    </r>
    <r>
      <rPr>
        <sz val="10"/>
        <color rgb="FF000000"/>
        <rFont val="돋움"/>
        <family val="2"/>
        <charset val="129"/>
      </rPr>
      <t>년</t>
    </r>
    <r>
      <rPr>
        <sz val="10"/>
        <color rgb="FF000000"/>
        <rFont val="Calibri"/>
        <family val="2"/>
      </rPr>
      <t xml:space="preserve"> </t>
    </r>
    <r>
      <rPr>
        <sz val="10"/>
        <color rgb="FF000000"/>
        <rFont val="돋움"/>
        <family val="2"/>
        <charset val="129"/>
      </rPr>
      <t>동안</t>
    </r>
    <r>
      <rPr>
        <sz val="10"/>
        <color rgb="FF000000"/>
        <rFont val="Calibri"/>
        <family val="2"/>
      </rPr>
      <t xml:space="preserve"> </t>
    </r>
    <r>
      <rPr>
        <sz val="10"/>
        <color rgb="FF000000"/>
        <rFont val="돋움"/>
        <family val="2"/>
        <charset val="129"/>
      </rPr>
      <t>저는</t>
    </r>
    <r>
      <rPr>
        <sz val="10"/>
        <color rgb="FF000000"/>
        <rFont val="Calibri"/>
        <family val="2"/>
      </rPr>
      <t xml:space="preserve"> </t>
    </r>
    <r>
      <rPr>
        <sz val="10"/>
        <color rgb="FF000000"/>
        <rFont val="돋움"/>
        <family val="2"/>
        <charset val="129"/>
      </rPr>
      <t>제가</t>
    </r>
    <r>
      <rPr>
        <sz val="10"/>
        <color rgb="FF000000"/>
        <rFont val="Calibri"/>
        <family val="2"/>
      </rPr>
      <t xml:space="preserve"> 3</t>
    </r>
    <r>
      <rPr>
        <sz val="10"/>
        <color rgb="FF000000"/>
        <rFont val="돋움"/>
        <family val="2"/>
        <charset val="129"/>
      </rPr>
      <t>주</t>
    </r>
    <r>
      <rPr>
        <sz val="10"/>
        <color rgb="FF000000"/>
        <rFont val="Calibri"/>
        <family val="2"/>
      </rPr>
      <t xml:space="preserve"> </t>
    </r>
    <r>
      <rPr>
        <sz val="10"/>
        <color rgb="FF000000"/>
        <rFont val="돋움"/>
        <family val="2"/>
        <charset val="129"/>
      </rPr>
      <t>동안</t>
    </r>
    <r>
      <rPr>
        <sz val="10"/>
        <color rgb="FF000000"/>
        <rFont val="Calibri"/>
        <family val="2"/>
      </rPr>
      <t xml:space="preserve"> </t>
    </r>
    <r>
      <rPr>
        <sz val="10"/>
        <color rgb="FF000000"/>
        <rFont val="돋움"/>
        <family val="2"/>
        <charset val="129"/>
      </rPr>
      <t>운영해</t>
    </r>
    <r>
      <rPr>
        <sz val="10"/>
        <color rgb="FF000000"/>
        <rFont val="Calibri"/>
        <family val="2"/>
      </rPr>
      <t xml:space="preserve"> </t>
    </r>
    <r>
      <rPr>
        <sz val="10"/>
        <color rgb="FF000000"/>
        <rFont val="돋움"/>
        <family val="2"/>
        <charset val="129"/>
      </rPr>
      <t>온</t>
    </r>
    <r>
      <rPr>
        <sz val="10"/>
        <color rgb="FF000000"/>
        <rFont val="Calibri"/>
        <family val="2"/>
      </rPr>
      <t xml:space="preserve"> </t>
    </r>
    <r>
      <rPr>
        <sz val="10"/>
        <color rgb="FF000000"/>
        <rFont val="돋움"/>
        <family val="2"/>
        <charset val="129"/>
      </rPr>
      <t>다양한</t>
    </r>
    <r>
      <rPr>
        <sz val="10"/>
        <color rgb="FF000000"/>
        <rFont val="Calibri"/>
        <family val="2"/>
      </rPr>
      <t xml:space="preserve"> </t>
    </r>
    <r>
      <rPr>
        <sz val="10"/>
        <color rgb="FF000000"/>
        <rFont val="돋움"/>
        <family val="2"/>
        <charset val="129"/>
      </rPr>
      <t>프로그램</t>
    </r>
    <r>
      <rPr>
        <sz val="10"/>
        <color rgb="FF000000"/>
        <rFont val="Calibri"/>
        <family val="2"/>
      </rPr>
      <t xml:space="preserve"> </t>
    </r>
    <r>
      <rPr>
        <sz val="10"/>
        <color rgb="FF000000"/>
        <rFont val="돋움"/>
        <family val="2"/>
        <charset val="129"/>
      </rPr>
      <t>중</t>
    </r>
    <r>
      <rPr>
        <sz val="10"/>
        <color rgb="FF000000"/>
        <rFont val="Calibri"/>
        <family val="2"/>
      </rPr>
      <t xml:space="preserve"> </t>
    </r>
    <r>
      <rPr>
        <sz val="10"/>
        <color rgb="FF000000"/>
        <rFont val="돋움"/>
        <family val="2"/>
        <charset val="129"/>
      </rPr>
      <t>가장</t>
    </r>
    <r>
      <rPr>
        <sz val="10"/>
        <color rgb="FF000000"/>
        <rFont val="Calibri"/>
        <family val="2"/>
      </rPr>
      <t xml:space="preserve"> </t>
    </r>
    <r>
      <rPr>
        <sz val="10"/>
        <color rgb="FF000000"/>
        <rFont val="돋움"/>
        <family val="2"/>
        <charset val="129"/>
      </rPr>
      <t>좋은</t>
    </r>
    <r>
      <rPr>
        <sz val="10"/>
        <color rgb="FF000000"/>
        <rFont val="Calibri"/>
        <family val="2"/>
      </rPr>
      <t xml:space="preserve"> </t>
    </r>
    <r>
      <rPr>
        <sz val="10"/>
        <color rgb="FF000000"/>
        <rFont val="돋움"/>
        <family val="2"/>
        <charset val="129"/>
      </rPr>
      <t>부분을</t>
    </r>
    <r>
      <rPr>
        <sz val="10"/>
        <color rgb="FF000000"/>
        <rFont val="Calibri"/>
        <family val="2"/>
      </rPr>
      <t xml:space="preserve"> </t>
    </r>
    <r>
      <rPr>
        <sz val="10"/>
        <color rgb="FF000000"/>
        <rFont val="돋움"/>
        <family val="2"/>
        <charset val="129"/>
      </rPr>
      <t>천천히</t>
    </r>
    <r>
      <rPr>
        <sz val="10"/>
        <color rgb="FF000000"/>
        <rFont val="Calibri"/>
        <family val="2"/>
      </rPr>
      <t xml:space="preserve"> </t>
    </r>
    <r>
      <rPr>
        <sz val="10"/>
        <color rgb="FF000000"/>
        <rFont val="돋움"/>
        <family val="2"/>
        <charset val="129"/>
      </rPr>
      <t>결합해</t>
    </r>
    <r>
      <rPr>
        <sz val="10"/>
        <color rgb="FF000000"/>
        <rFont val="Calibri"/>
        <family val="2"/>
      </rPr>
      <t xml:space="preserve"> </t>
    </r>
    <r>
      <rPr>
        <sz val="10"/>
        <color rgb="FF000000"/>
        <rFont val="돋움"/>
        <family val="2"/>
        <charset val="129"/>
      </rPr>
      <t>왔습니다</t>
    </r>
    <r>
      <rPr>
        <sz val="10"/>
        <color rgb="FF000000"/>
        <rFont val="Calibri"/>
        <family val="2"/>
      </rPr>
      <t xml:space="preserve">. </t>
    </r>
    <r>
      <rPr>
        <sz val="10"/>
        <color rgb="FF000000"/>
        <rFont val="돋움"/>
        <family val="2"/>
        <charset val="129"/>
      </rPr>
      <t>그리고</t>
    </r>
    <r>
      <rPr>
        <sz val="10"/>
        <color rgb="FF000000"/>
        <rFont val="Calibri"/>
        <family val="2"/>
      </rPr>
      <t xml:space="preserve"> </t>
    </r>
    <r>
      <rPr>
        <sz val="10"/>
        <color rgb="FF000000"/>
        <rFont val="돋움"/>
        <family val="2"/>
        <charset val="129"/>
      </rPr>
      <t>올</t>
    </r>
    <r>
      <rPr>
        <sz val="10"/>
        <color rgb="FF000000"/>
        <rFont val="Calibri"/>
        <family val="2"/>
      </rPr>
      <t xml:space="preserve"> </t>
    </r>
    <r>
      <rPr>
        <sz val="10"/>
        <color rgb="FF000000"/>
        <rFont val="돋움"/>
        <family val="2"/>
        <charset val="129"/>
      </rPr>
      <t>여름</t>
    </r>
    <r>
      <rPr>
        <sz val="10"/>
        <color rgb="FF000000"/>
        <rFont val="Calibri"/>
        <family val="2"/>
      </rPr>
      <t xml:space="preserve"> </t>
    </r>
    <r>
      <rPr>
        <sz val="10"/>
        <color rgb="FF000000"/>
        <rFont val="돋움"/>
        <family val="2"/>
        <charset val="129"/>
      </rPr>
      <t>이</t>
    </r>
    <r>
      <rPr>
        <sz val="10"/>
        <color rgb="FF000000"/>
        <rFont val="Calibri"/>
        <family val="2"/>
      </rPr>
      <t xml:space="preserve"> </t>
    </r>
    <r>
      <rPr>
        <sz val="10"/>
        <color rgb="FF000000"/>
        <rFont val="돋움"/>
        <family val="2"/>
        <charset val="129"/>
      </rPr>
      <t>모든</t>
    </r>
    <r>
      <rPr>
        <sz val="10"/>
        <color rgb="FF000000"/>
        <rFont val="Calibri"/>
        <family val="2"/>
      </rPr>
      <t xml:space="preserve"> </t>
    </r>
    <r>
      <rPr>
        <sz val="10"/>
        <color rgb="FF000000"/>
        <rFont val="돋움"/>
        <family val="2"/>
        <charset val="129"/>
      </rPr>
      <t>것을</t>
    </r>
    <r>
      <rPr>
        <sz val="10"/>
        <color rgb="FF000000"/>
        <rFont val="Calibri"/>
        <family val="2"/>
      </rPr>
      <t xml:space="preserve"> </t>
    </r>
    <r>
      <rPr>
        <sz val="10"/>
        <color rgb="FF000000"/>
        <rFont val="돋움"/>
        <family val="2"/>
        <charset val="129"/>
      </rPr>
      <t>합친</t>
    </r>
    <r>
      <rPr>
        <sz val="10"/>
        <color rgb="FF000000"/>
        <rFont val="Calibri"/>
        <family val="2"/>
      </rPr>
      <t xml:space="preserve"> </t>
    </r>
    <r>
      <rPr>
        <sz val="10"/>
        <color rgb="FF000000"/>
        <rFont val="돋움"/>
        <family val="2"/>
        <charset val="129"/>
      </rPr>
      <t>이후로</t>
    </r>
    <r>
      <rPr>
        <sz val="10"/>
        <color rgb="FF000000"/>
        <rFont val="Calibri"/>
        <family val="2"/>
      </rPr>
      <t xml:space="preserve">, </t>
    </r>
    <r>
      <rPr>
        <sz val="10"/>
        <color rgb="FF000000"/>
        <rFont val="돋움"/>
        <family val="2"/>
        <charset val="129"/>
      </rPr>
      <t>저는</t>
    </r>
    <r>
      <rPr>
        <sz val="10"/>
        <color rgb="FF000000"/>
        <rFont val="Calibri"/>
        <family val="2"/>
      </rPr>
      <t xml:space="preserve"> </t>
    </r>
    <r>
      <rPr>
        <sz val="10"/>
        <color rgb="FF000000"/>
        <rFont val="돋움"/>
        <family val="2"/>
        <charset val="129"/>
      </rPr>
      <t>스쿼트</t>
    </r>
    <r>
      <rPr>
        <sz val="10"/>
        <color rgb="FF000000"/>
        <rFont val="Calibri"/>
        <family val="2"/>
      </rPr>
      <t xml:space="preserve">, </t>
    </r>
    <r>
      <rPr>
        <sz val="10"/>
        <color rgb="FF000000"/>
        <rFont val="돋움"/>
        <family val="2"/>
        <charset val="129"/>
      </rPr>
      <t>벤치</t>
    </r>
    <r>
      <rPr>
        <sz val="10"/>
        <color rgb="FF000000"/>
        <rFont val="Calibri"/>
        <family val="2"/>
      </rPr>
      <t xml:space="preserve">, </t>
    </r>
    <r>
      <rPr>
        <sz val="10"/>
        <color rgb="FF000000"/>
        <rFont val="돋움"/>
        <family val="2"/>
        <charset val="129"/>
      </rPr>
      <t>데드리프트의</t>
    </r>
    <r>
      <rPr>
        <sz val="10"/>
        <color rgb="FF000000"/>
        <rFont val="Calibri"/>
        <family val="2"/>
      </rPr>
      <t xml:space="preserve"> </t>
    </r>
    <r>
      <rPr>
        <sz val="10"/>
        <color rgb="FF000000"/>
        <rFont val="돋움"/>
        <family val="2"/>
        <charset val="129"/>
      </rPr>
      <t>예상</t>
    </r>
    <r>
      <rPr>
        <sz val="10"/>
        <color rgb="FF000000"/>
        <rFont val="Calibri"/>
        <family val="2"/>
      </rPr>
      <t xml:space="preserve"> </t>
    </r>
    <r>
      <rPr>
        <sz val="10"/>
        <color rgb="FF000000"/>
        <rFont val="돋움"/>
        <family val="2"/>
        <charset val="129"/>
      </rPr>
      <t>최대치를</t>
    </r>
    <r>
      <rPr>
        <sz val="10"/>
        <color rgb="FF000000"/>
        <rFont val="Calibri"/>
        <family val="2"/>
      </rPr>
      <t xml:space="preserve"> </t>
    </r>
    <r>
      <rPr>
        <sz val="10"/>
        <color rgb="FF000000"/>
        <rFont val="돋움"/>
        <family val="2"/>
        <charset val="129"/>
      </rPr>
      <t>겨우</t>
    </r>
    <r>
      <rPr>
        <sz val="10"/>
        <color rgb="FF000000"/>
        <rFont val="Calibri"/>
        <family val="2"/>
      </rPr>
      <t xml:space="preserve"> 3</t>
    </r>
    <r>
      <rPr>
        <sz val="10"/>
        <color rgb="FF000000"/>
        <rFont val="돋움"/>
        <family val="2"/>
        <charset val="129"/>
      </rPr>
      <t>주</t>
    </r>
    <r>
      <rPr>
        <sz val="10"/>
        <color rgb="FF000000"/>
        <rFont val="Calibri"/>
        <family val="2"/>
      </rPr>
      <t xml:space="preserve"> </t>
    </r>
    <r>
      <rPr>
        <sz val="10"/>
        <color rgb="FF000000"/>
        <rFont val="돋움"/>
        <family val="2"/>
        <charset val="129"/>
      </rPr>
      <t>동안</t>
    </r>
    <r>
      <rPr>
        <sz val="10"/>
        <color rgb="FF000000"/>
        <rFont val="Calibri"/>
        <family val="2"/>
      </rPr>
      <t xml:space="preserve"> 85</t>
    </r>
    <r>
      <rPr>
        <sz val="10"/>
        <color rgb="FF000000"/>
        <rFont val="돋움"/>
        <family val="2"/>
        <charset val="129"/>
      </rPr>
      <t>파운드</t>
    </r>
    <r>
      <rPr>
        <sz val="10"/>
        <color rgb="FF000000"/>
        <rFont val="Calibri"/>
        <family val="2"/>
      </rPr>
      <t>(</t>
    </r>
    <r>
      <rPr>
        <sz val="10"/>
        <color rgb="FF000000"/>
        <rFont val="돋움"/>
        <family val="2"/>
        <charset val="129"/>
      </rPr>
      <t>전체</t>
    </r>
    <r>
      <rPr>
        <sz val="10"/>
        <color rgb="FF000000"/>
        <rFont val="Calibri"/>
        <family val="2"/>
      </rPr>
      <t xml:space="preserve"> </t>
    </r>
    <r>
      <rPr>
        <sz val="10"/>
        <color rgb="FF000000"/>
        <rFont val="돋움"/>
        <family val="2"/>
        <charset val="129"/>
      </rPr>
      <t>프로그램은</t>
    </r>
    <r>
      <rPr>
        <sz val="10"/>
        <color rgb="FF000000"/>
        <rFont val="Calibri"/>
        <family val="2"/>
      </rPr>
      <t xml:space="preserve"> </t>
    </r>
    <r>
      <rPr>
        <sz val="10"/>
        <color rgb="FF000000"/>
        <rFont val="돋움"/>
        <family val="2"/>
        <charset val="129"/>
      </rPr>
      <t>추정치에</t>
    </r>
    <r>
      <rPr>
        <sz val="10"/>
        <color rgb="FF000000"/>
        <rFont val="Calibri"/>
        <family val="2"/>
      </rPr>
      <t xml:space="preserve"> </t>
    </r>
    <r>
      <rPr>
        <sz val="10"/>
        <color rgb="FF000000"/>
        <rFont val="돋움"/>
        <family val="2"/>
        <charset val="129"/>
      </rPr>
      <t>근거함</t>
    </r>
    <r>
      <rPr>
        <sz val="10"/>
        <color rgb="FF000000"/>
        <rFont val="Calibri"/>
        <family val="2"/>
      </rPr>
      <t>)</t>
    </r>
    <r>
      <rPr>
        <sz val="10"/>
        <color rgb="FF000000"/>
        <rFont val="돋움"/>
        <family val="2"/>
        <charset val="129"/>
      </rPr>
      <t>로</t>
    </r>
    <r>
      <rPr>
        <sz val="10"/>
        <color rgb="FF000000"/>
        <rFont val="Calibri"/>
        <family val="2"/>
      </rPr>
      <t xml:space="preserve"> </t>
    </r>
    <r>
      <rPr>
        <sz val="10"/>
        <color rgb="FF000000"/>
        <rFont val="돋움"/>
        <family val="2"/>
        <charset val="129"/>
      </rPr>
      <t>증가시켰습니다</t>
    </r>
    <r>
      <rPr>
        <sz val="10"/>
        <color rgb="FF000000"/>
        <rFont val="Calibri"/>
        <family val="2"/>
      </rPr>
      <t xml:space="preserve">. </t>
    </r>
    <r>
      <rPr>
        <sz val="10"/>
        <color rgb="FF000000"/>
        <rFont val="돋움"/>
        <family val="2"/>
        <charset val="129"/>
      </rPr>
      <t>추정된</t>
    </r>
    <r>
      <rPr>
        <sz val="10"/>
        <color rgb="FF000000"/>
        <rFont val="Calibri"/>
        <family val="2"/>
      </rPr>
      <t xml:space="preserve"> 3</t>
    </r>
    <r>
      <rPr>
        <sz val="10"/>
        <color rgb="FF000000"/>
        <rFont val="돋움"/>
        <family val="2"/>
        <charset val="129"/>
      </rPr>
      <t>대 총합이</t>
    </r>
    <r>
      <rPr>
        <sz val="10"/>
        <color rgb="FF000000"/>
        <rFont val="Calibri"/>
        <family val="2"/>
      </rPr>
      <t xml:space="preserve"> 1500</t>
    </r>
    <r>
      <rPr>
        <sz val="10"/>
        <color rgb="FF000000"/>
        <rFont val="돋움"/>
        <family val="2"/>
        <charset val="129"/>
      </rPr>
      <t>파운드</t>
    </r>
    <r>
      <rPr>
        <sz val="10"/>
        <color rgb="FF000000"/>
        <rFont val="Calibri"/>
        <family val="2"/>
      </rPr>
      <t xml:space="preserve"> (700Kg)</t>
    </r>
    <r>
      <rPr>
        <sz val="10"/>
        <color rgb="FF000000"/>
        <rFont val="돋움"/>
        <family val="2"/>
        <charset val="129"/>
      </rPr>
      <t>가까이</t>
    </r>
    <r>
      <rPr>
        <sz val="10"/>
        <color rgb="FF000000"/>
        <rFont val="Calibri"/>
        <family val="2"/>
      </rPr>
      <t xml:space="preserve"> </t>
    </r>
    <r>
      <rPr>
        <sz val="10"/>
        <color rgb="FF000000"/>
        <rFont val="돋움"/>
        <family val="2"/>
        <charset val="129"/>
      </rPr>
      <t>됩니다</t>
    </r>
    <r>
      <rPr>
        <sz val="10"/>
        <color rgb="FF000000"/>
        <rFont val="Calibri"/>
        <family val="2"/>
      </rPr>
      <t xml:space="preserve">. </t>
    </r>
    <r>
      <rPr>
        <sz val="10"/>
        <color rgb="FF000000"/>
        <rFont val="돋움"/>
        <family val="2"/>
        <charset val="129"/>
      </rPr>
      <t>한동안</t>
    </r>
    <r>
      <rPr>
        <sz val="10"/>
        <color rgb="FF000000"/>
        <rFont val="Calibri"/>
        <family val="2"/>
      </rPr>
      <t xml:space="preserve"> </t>
    </r>
    <r>
      <rPr>
        <sz val="10"/>
        <color rgb="FF000000"/>
        <rFont val="돋움"/>
        <family val="2"/>
        <charset val="129"/>
      </rPr>
      <t>실제</t>
    </r>
    <r>
      <rPr>
        <sz val="10"/>
        <color rgb="FF000000"/>
        <rFont val="Calibri"/>
        <family val="2"/>
      </rPr>
      <t xml:space="preserve"> 1RM</t>
    </r>
    <r>
      <rPr>
        <sz val="10"/>
        <color rgb="FF000000"/>
        <rFont val="돋움"/>
        <family val="2"/>
        <charset val="129"/>
      </rPr>
      <t>을</t>
    </r>
    <r>
      <rPr>
        <sz val="10"/>
        <color rgb="FF000000"/>
        <rFont val="Calibri"/>
        <family val="2"/>
      </rPr>
      <t xml:space="preserve"> </t>
    </r>
    <r>
      <rPr>
        <sz val="10"/>
        <color rgb="FF000000"/>
        <rFont val="돋움"/>
        <family val="2"/>
        <charset val="129"/>
      </rPr>
      <t>테스트하지</t>
    </r>
    <r>
      <rPr>
        <sz val="10"/>
        <color rgb="FF000000"/>
        <rFont val="Calibri"/>
        <family val="2"/>
      </rPr>
      <t xml:space="preserve"> </t>
    </r>
    <r>
      <rPr>
        <sz val="10"/>
        <color rgb="FF000000"/>
        <rFont val="돋움"/>
        <family val="2"/>
        <charset val="129"/>
      </rPr>
      <t>못했지만</t>
    </r>
    <r>
      <rPr>
        <sz val="10"/>
        <color rgb="FF000000"/>
        <rFont val="Calibri"/>
        <family val="2"/>
      </rPr>
      <t xml:space="preserve">, </t>
    </r>
    <r>
      <rPr>
        <sz val="10"/>
        <color rgb="FF000000"/>
        <rFont val="돋움"/>
        <family val="2"/>
        <charset val="129"/>
      </rPr>
      <t>몇</t>
    </r>
    <r>
      <rPr>
        <sz val="10"/>
        <color rgb="FF000000"/>
        <rFont val="Calibri"/>
        <family val="2"/>
      </rPr>
      <t xml:space="preserve"> </t>
    </r>
    <r>
      <rPr>
        <sz val="10"/>
        <color rgb="FF000000"/>
        <rFont val="돋움"/>
        <family val="2"/>
        <charset val="129"/>
      </rPr>
      <t>주기가</t>
    </r>
    <r>
      <rPr>
        <sz val="10"/>
        <color rgb="FF000000"/>
        <rFont val="Calibri"/>
        <family val="2"/>
      </rPr>
      <t xml:space="preserve"> </t>
    </r>
    <r>
      <rPr>
        <sz val="10"/>
        <color rgb="FF000000"/>
        <rFont val="돋움"/>
        <family val="2"/>
        <charset val="129"/>
      </rPr>
      <t>지나면</t>
    </r>
    <r>
      <rPr>
        <sz val="10"/>
        <color rgb="FF000000"/>
        <rFont val="Calibri"/>
        <family val="2"/>
      </rPr>
      <t xml:space="preserve"> </t>
    </r>
    <r>
      <rPr>
        <sz val="10"/>
        <color rgb="FF000000"/>
        <rFont val="돋움"/>
        <family val="2"/>
        <charset val="129"/>
      </rPr>
      <t>이전</t>
    </r>
    <r>
      <rPr>
        <sz val="10"/>
        <color rgb="FF000000"/>
        <rFont val="Calibri"/>
        <family val="2"/>
      </rPr>
      <t xml:space="preserve"> 1RM</t>
    </r>
    <r>
      <rPr>
        <sz val="10"/>
        <color rgb="FF000000"/>
        <rFont val="돋움"/>
        <family val="2"/>
        <charset val="129"/>
      </rPr>
      <t>을</t>
    </r>
    <r>
      <rPr>
        <sz val="10"/>
        <color rgb="FF000000"/>
        <rFont val="Calibri"/>
        <family val="2"/>
      </rPr>
      <t xml:space="preserve"> 3-4</t>
    </r>
    <r>
      <rPr>
        <sz val="10"/>
        <color rgb="FF000000"/>
        <rFont val="돋움"/>
        <family val="2"/>
        <charset val="129"/>
      </rPr>
      <t>회</t>
    </r>
    <r>
      <rPr>
        <sz val="10"/>
        <color rgb="FF000000"/>
        <rFont val="Calibri"/>
        <family val="2"/>
      </rPr>
      <t xml:space="preserve"> </t>
    </r>
    <r>
      <rPr>
        <sz val="10"/>
        <color rgb="FF000000"/>
        <rFont val="돋움"/>
        <family val="2"/>
        <charset val="129"/>
      </rPr>
      <t>반복하기도 합니다</t>
    </r>
    <r>
      <rPr>
        <sz val="10"/>
        <color rgb="FF000000"/>
        <rFont val="Calibri"/>
        <family val="2"/>
      </rPr>
      <t xml:space="preserve">. </t>
    </r>
    <r>
      <rPr>
        <sz val="10"/>
        <color rgb="FF000000"/>
        <rFont val="돋움"/>
        <family val="2"/>
        <charset val="129"/>
      </rPr>
      <t>따라서</t>
    </r>
    <r>
      <rPr>
        <sz val="10"/>
        <color rgb="FF000000"/>
        <rFont val="Calibri"/>
        <family val="2"/>
      </rPr>
      <t xml:space="preserve"> </t>
    </r>
    <r>
      <rPr>
        <sz val="10"/>
        <color rgb="FF000000"/>
        <rFont val="돋움"/>
        <family val="2"/>
        <charset val="129"/>
      </rPr>
      <t>이</t>
    </r>
    <r>
      <rPr>
        <sz val="10"/>
        <color rgb="FF000000"/>
        <rFont val="Calibri"/>
        <family val="2"/>
      </rPr>
      <t xml:space="preserve"> </t>
    </r>
    <r>
      <rPr>
        <sz val="10"/>
        <color rgb="FF000000"/>
        <rFont val="돋움"/>
        <family val="2"/>
        <charset val="129"/>
      </rPr>
      <t>프로그램을</t>
    </r>
    <r>
      <rPr>
        <sz val="10"/>
        <color rgb="FF000000"/>
        <rFont val="Calibri"/>
        <family val="2"/>
      </rPr>
      <t xml:space="preserve"> </t>
    </r>
    <r>
      <rPr>
        <sz val="10"/>
        <color rgb="FF000000"/>
        <rFont val="돋움"/>
        <family val="2"/>
        <charset val="129"/>
      </rPr>
      <t>계속하는</t>
    </r>
    <r>
      <rPr>
        <sz val="10"/>
        <color rgb="FF000000"/>
        <rFont val="Calibri"/>
        <family val="2"/>
      </rPr>
      <t xml:space="preserve"> </t>
    </r>
    <r>
      <rPr>
        <sz val="10"/>
        <color rgb="FF000000"/>
        <rFont val="돋움"/>
        <family val="2"/>
        <charset val="129"/>
      </rPr>
      <t>한</t>
    </r>
    <r>
      <rPr>
        <sz val="10"/>
        <color rgb="FF000000"/>
        <rFont val="Calibri"/>
        <family val="2"/>
      </rPr>
      <t xml:space="preserve"> </t>
    </r>
    <r>
      <rPr>
        <sz val="10"/>
        <color rgb="FF000000"/>
        <rFont val="돋움"/>
        <family val="2"/>
        <charset val="129"/>
      </rPr>
      <t>변경할 만한</t>
    </r>
    <r>
      <rPr>
        <sz val="10"/>
        <color rgb="FF000000"/>
        <rFont val="Calibri"/>
        <family val="2"/>
      </rPr>
      <t xml:space="preserve"> </t>
    </r>
    <r>
      <rPr>
        <sz val="10"/>
        <color rgb="FF000000"/>
        <rFont val="돋움"/>
        <family val="2"/>
        <charset val="129"/>
      </rPr>
      <t>이유가</t>
    </r>
    <r>
      <rPr>
        <sz val="10"/>
        <color rgb="FF000000"/>
        <rFont val="Calibri"/>
        <family val="2"/>
      </rPr>
      <t xml:space="preserve"> </t>
    </r>
    <r>
      <rPr>
        <sz val="10"/>
        <color rgb="FF000000"/>
        <rFont val="돋움"/>
        <family val="2"/>
        <charset val="129"/>
      </rPr>
      <t>없습니다</t>
    </r>
    <r>
      <rPr>
        <sz val="10"/>
        <color rgb="FF000000"/>
        <rFont val="Calibri"/>
        <family val="2"/>
      </rPr>
      <t>.</t>
    </r>
    <phoneticPr fontId="2" type="noConversion"/>
  </si>
  <si>
    <r>
      <rPr>
        <sz val="10"/>
        <color rgb="FF000000"/>
        <rFont val="돋움"/>
        <family val="2"/>
        <charset val="129"/>
      </rPr>
      <t>다음</t>
    </r>
    <r>
      <rPr>
        <sz val="10"/>
        <color rgb="FF000000"/>
        <rFont val="Calibri"/>
        <family val="2"/>
      </rPr>
      <t xml:space="preserve"> </t>
    </r>
    <r>
      <rPr>
        <sz val="10"/>
        <color rgb="FF000000"/>
        <rFont val="돋움"/>
        <family val="2"/>
        <charset val="129"/>
      </rPr>
      <t>페이지의</t>
    </r>
    <r>
      <rPr>
        <sz val="10"/>
        <color rgb="FF000000"/>
        <rFont val="Calibri"/>
        <family val="2"/>
      </rPr>
      <t xml:space="preserve"> </t>
    </r>
    <r>
      <rPr>
        <sz val="10"/>
        <color rgb="FF000000"/>
        <rFont val="돋움"/>
        <family val="2"/>
        <charset val="129"/>
      </rPr>
      <t>왼쪽</t>
    </r>
    <r>
      <rPr>
        <sz val="10"/>
        <color rgb="FF000000"/>
        <rFont val="Calibri"/>
        <family val="2"/>
      </rPr>
      <t xml:space="preserve"> </t>
    </r>
    <r>
      <rPr>
        <sz val="10"/>
        <color rgb="FF000000"/>
        <rFont val="돋움"/>
        <family val="2"/>
        <charset val="129"/>
      </rPr>
      <t>상단에</t>
    </r>
    <r>
      <rPr>
        <sz val="10"/>
        <color rgb="FF000000"/>
        <rFont val="Calibri"/>
        <family val="2"/>
      </rPr>
      <t xml:space="preserve"> </t>
    </r>
    <r>
      <rPr>
        <sz val="10"/>
        <color rgb="FF000000"/>
        <rFont val="돋움"/>
        <family val="2"/>
        <charset val="129"/>
      </rPr>
      <t>있는</t>
    </r>
    <r>
      <rPr>
        <sz val="10"/>
        <color rgb="FF000000"/>
        <rFont val="Calibri"/>
        <family val="2"/>
      </rPr>
      <t xml:space="preserve"> E4 </t>
    </r>
    <r>
      <rPr>
        <sz val="10"/>
        <color rgb="FF000000"/>
        <rFont val="돋움"/>
        <family val="2"/>
        <charset val="129"/>
      </rPr>
      <t>셀에는</t>
    </r>
    <r>
      <rPr>
        <sz val="10"/>
        <color rgb="FF000000"/>
        <rFont val="Calibri"/>
        <family val="2"/>
      </rPr>
      <t xml:space="preserve"> </t>
    </r>
    <r>
      <rPr>
        <sz val="10"/>
        <color rgb="FF000000"/>
        <rFont val="돋움"/>
        <family val="2"/>
        <charset val="129"/>
      </rPr>
      <t>드롭다운</t>
    </r>
    <r>
      <rPr>
        <sz val="10"/>
        <color rgb="FF000000"/>
        <rFont val="Calibri"/>
        <family val="2"/>
      </rPr>
      <t xml:space="preserve"> </t>
    </r>
    <r>
      <rPr>
        <sz val="10"/>
        <color rgb="FF000000"/>
        <rFont val="돋움"/>
        <family val="2"/>
        <charset val="129"/>
      </rPr>
      <t>목록</t>
    </r>
    <r>
      <rPr>
        <sz val="10"/>
        <color rgb="FF000000"/>
        <rFont val="Calibri"/>
        <family val="2"/>
      </rPr>
      <t>(</t>
    </r>
    <r>
      <rPr>
        <sz val="10"/>
        <color rgb="FF000000"/>
        <rFont val="돋움"/>
        <family val="2"/>
        <charset val="129"/>
      </rPr>
      <t>아래</t>
    </r>
    <r>
      <rPr>
        <sz val="10"/>
        <color rgb="FF000000"/>
        <rFont val="Calibri"/>
        <family val="2"/>
      </rPr>
      <t xml:space="preserve"> </t>
    </r>
    <r>
      <rPr>
        <sz val="10"/>
        <color rgb="FF000000"/>
        <rFont val="돋움"/>
        <family val="2"/>
        <charset val="129"/>
      </rPr>
      <t>이미지</t>
    </r>
    <r>
      <rPr>
        <sz val="10"/>
        <color rgb="FF000000"/>
        <rFont val="Calibri"/>
        <family val="2"/>
      </rPr>
      <t>)</t>
    </r>
    <r>
      <rPr>
        <sz val="10"/>
        <color rgb="FF000000"/>
        <rFont val="돋움"/>
        <family val="2"/>
        <charset val="129"/>
      </rPr>
      <t>이</t>
    </r>
    <r>
      <rPr>
        <sz val="10"/>
        <color rgb="FF000000"/>
        <rFont val="Calibri"/>
        <family val="2"/>
      </rPr>
      <t xml:space="preserve"> </t>
    </r>
    <r>
      <rPr>
        <sz val="10"/>
        <color rgb="FF000000"/>
        <rFont val="돋움"/>
        <family val="2"/>
        <charset val="129"/>
      </rPr>
      <t>있습니다</t>
    </r>
    <r>
      <rPr>
        <sz val="10"/>
        <color rgb="FF000000"/>
        <rFont val="Calibri"/>
        <family val="2"/>
      </rPr>
      <t xml:space="preserve">. </t>
    </r>
    <r>
      <rPr>
        <sz val="10"/>
        <color rgb="FF000000"/>
        <rFont val="돋움"/>
        <family val="2"/>
        <charset val="129"/>
      </rPr>
      <t>이</t>
    </r>
    <r>
      <rPr>
        <sz val="10"/>
        <color rgb="FF000000"/>
        <rFont val="Calibri"/>
        <family val="2"/>
      </rPr>
      <t xml:space="preserve"> </t>
    </r>
    <r>
      <rPr>
        <sz val="10"/>
        <color rgb="FF000000"/>
        <rFont val="돋움"/>
        <family val="2"/>
        <charset val="129"/>
      </rPr>
      <t>셀을</t>
    </r>
    <r>
      <rPr>
        <sz val="10"/>
        <color rgb="FF000000"/>
        <rFont val="Calibri"/>
        <family val="2"/>
      </rPr>
      <t xml:space="preserve"> </t>
    </r>
    <r>
      <rPr>
        <sz val="10"/>
        <color rgb="FF000000"/>
        <rFont val="돋움"/>
        <family val="2"/>
        <charset val="129"/>
      </rPr>
      <t>클릭하면</t>
    </r>
    <r>
      <rPr>
        <sz val="10"/>
        <color rgb="FF000000"/>
        <rFont val="Calibri"/>
        <family val="2"/>
      </rPr>
      <t xml:space="preserve"> </t>
    </r>
    <r>
      <rPr>
        <sz val="10"/>
        <color rgb="FF000000"/>
        <rFont val="돋움"/>
        <family val="2"/>
        <charset val="129"/>
      </rPr>
      <t>프로그램을</t>
    </r>
    <r>
      <rPr>
        <sz val="10"/>
        <color rgb="FF000000"/>
        <rFont val="Calibri"/>
        <family val="2"/>
      </rPr>
      <t xml:space="preserve"> </t>
    </r>
    <r>
      <rPr>
        <sz val="10"/>
        <color rgb="FF000000"/>
        <rFont val="돋움"/>
        <family val="2"/>
        <charset val="129"/>
      </rPr>
      <t>파운드</t>
    </r>
    <r>
      <rPr>
        <sz val="10"/>
        <color rgb="FF000000"/>
        <rFont val="Calibri"/>
        <family val="2"/>
      </rPr>
      <t xml:space="preserve">(Lbs) </t>
    </r>
    <r>
      <rPr>
        <sz val="10"/>
        <color rgb="FF000000"/>
        <rFont val="돋움"/>
        <family val="2"/>
        <charset val="129"/>
      </rPr>
      <t>또는</t>
    </r>
    <r>
      <rPr>
        <sz val="10"/>
        <color rgb="FF000000"/>
        <rFont val="Calibri"/>
        <family val="2"/>
      </rPr>
      <t xml:space="preserve"> kg(Kgs) </t>
    </r>
    <r>
      <rPr>
        <sz val="10"/>
        <color rgb="FF000000"/>
        <rFont val="돋움"/>
        <family val="2"/>
        <charset val="129"/>
      </rPr>
      <t>단위로</t>
    </r>
    <r>
      <rPr>
        <sz val="10"/>
        <color rgb="FF000000"/>
        <rFont val="Calibri"/>
        <family val="2"/>
      </rPr>
      <t xml:space="preserve"> </t>
    </r>
    <r>
      <rPr>
        <sz val="10"/>
        <color rgb="FF000000"/>
        <rFont val="돋움"/>
        <family val="2"/>
        <charset val="129"/>
      </rPr>
      <t>계산할지</t>
    </r>
    <r>
      <rPr>
        <sz val="10"/>
        <color rgb="FF000000"/>
        <rFont val="Calibri"/>
        <family val="2"/>
      </rPr>
      <t xml:space="preserve"> </t>
    </r>
    <r>
      <rPr>
        <sz val="10"/>
        <color rgb="FF000000"/>
        <rFont val="돋움"/>
        <family val="2"/>
        <charset val="129"/>
      </rPr>
      <t>선택할</t>
    </r>
    <r>
      <rPr>
        <sz val="10"/>
        <color rgb="FF000000"/>
        <rFont val="Calibri"/>
        <family val="2"/>
      </rPr>
      <t xml:space="preserve"> </t>
    </r>
    <r>
      <rPr>
        <sz val="10"/>
        <color rgb="FF000000"/>
        <rFont val="돋움"/>
        <family val="2"/>
        <charset val="129"/>
      </rPr>
      <t>수</t>
    </r>
    <r>
      <rPr>
        <sz val="10"/>
        <color rgb="FF000000"/>
        <rFont val="Calibri"/>
        <family val="2"/>
      </rPr>
      <t xml:space="preserve"> </t>
    </r>
    <r>
      <rPr>
        <sz val="10"/>
        <color rgb="FF000000"/>
        <rFont val="돋움"/>
        <family val="2"/>
        <charset val="129"/>
      </rPr>
      <t>있습니다</t>
    </r>
    <r>
      <rPr>
        <sz val="10"/>
        <color rgb="FF000000"/>
        <rFont val="Calibri"/>
        <family val="2"/>
      </rPr>
      <t xml:space="preserve">. </t>
    </r>
    <r>
      <rPr>
        <sz val="10"/>
        <color rgb="FF000000"/>
        <rFont val="돋움"/>
        <family val="2"/>
        <charset val="129"/>
      </rPr>
      <t>원하는</t>
    </r>
    <r>
      <rPr>
        <sz val="10"/>
        <color rgb="FF000000"/>
        <rFont val="Calibri"/>
        <family val="2"/>
      </rPr>
      <t xml:space="preserve"> </t>
    </r>
    <r>
      <rPr>
        <sz val="10"/>
        <color rgb="FF000000"/>
        <rFont val="돋움"/>
        <family val="2"/>
        <charset val="129"/>
      </rPr>
      <t>항목을</t>
    </r>
    <r>
      <rPr>
        <sz val="10"/>
        <color rgb="FF000000"/>
        <rFont val="Calibri"/>
        <family val="2"/>
      </rPr>
      <t xml:space="preserve"> </t>
    </r>
    <r>
      <rPr>
        <sz val="10"/>
        <color rgb="FF000000"/>
        <rFont val="돋움"/>
        <family val="2"/>
        <charset val="129"/>
      </rPr>
      <t>선택한</t>
    </r>
    <r>
      <rPr>
        <sz val="10"/>
        <color rgb="FF000000"/>
        <rFont val="Calibri"/>
        <family val="2"/>
      </rPr>
      <t xml:space="preserve"> </t>
    </r>
    <r>
      <rPr>
        <sz val="10"/>
        <color rgb="FF000000"/>
        <rFont val="돋움"/>
        <family val="2"/>
        <charset val="129"/>
      </rPr>
      <t>후</t>
    </r>
    <r>
      <rPr>
        <sz val="10"/>
        <color rgb="FF000000"/>
        <rFont val="Calibri"/>
        <family val="2"/>
      </rPr>
      <t xml:space="preserve"> </t>
    </r>
    <r>
      <rPr>
        <sz val="10"/>
        <color rgb="FF000000"/>
        <rFont val="돋움"/>
        <family val="2"/>
        <charset val="129"/>
      </rPr>
      <t>계속하십시오</t>
    </r>
    <r>
      <rPr>
        <sz val="10"/>
        <color rgb="FF000000"/>
        <rFont val="Calibri"/>
        <family val="2"/>
      </rPr>
      <t>.</t>
    </r>
    <phoneticPr fontId="2" type="noConversion"/>
  </si>
  <si>
    <r>
      <rPr>
        <sz val="10"/>
        <color rgb="FF000000"/>
        <rFont val="Calibri"/>
        <family val="2"/>
      </rPr>
      <t xml:space="preserve"> </t>
    </r>
    <r>
      <rPr>
        <sz val="10"/>
        <color rgb="FF000000"/>
        <rFont val="돋움"/>
        <family val="2"/>
        <charset val="129"/>
      </rPr>
      <t>오른쪽에는</t>
    </r>
    <r>
      <rPr>
        <sz val="10"/>
        <color rgb="FF000000"/>
        <rFont val="Calibri"/>
        <family val="2"/>
      </rPr>
      <t xml:space="preserve"> "</t>
    </r>
    <r>
      <rPr>
        <sz val="10"/>
        <color rgb="FF000000"/>
        <rFont val="돋움"/>
        <family val="2"/>
        <charset val="129"/>
      </rPr>
      <t>추정 1</t>
    </r>
    <r>
      <rPr>
        <sz val="10"/>
        <color rgb="FF000000"/>
        <rFont val="Calibri"/>
        <family val="2"/>
      </rPr>
      <t xml:space="preserve">RM </t>
    </r>
    <r>
      <rPr>
        <sz val="10"/>
        <color rgb="FF000000"/>
        <rFont val="돋움"/>
        <family val="2"/>
        <charset val="129"/>
      </rPr>
      <t>계산기</t>
    </r>
    <r>
      <rPr>
        <sz val="10"/>
        <color rgb="FF000000"/>
        <rFont val="Calibri"/>
        <family val="2"/>
      </rPr>
      <t>"</t>
    </r>
    <r>
      <rPr>
        <sz val="10"/>
        <color rgb="FF000000"/>
        <rFont val="돋움"/>
        <family val="2"/>
        <charset val="129"/>
      </rPr>
      <t>라는</t>
    </r>
    <r>
      <rPr>
        <sz val="10"/>
        <color rgb="FF000000"/>
        <rFont val="Calibri"/>
        <family val="2"/>
      </rPr>
      <t xml:space="preserve"> </t>
    </r>
    <r>
      <rPr>
        <sz val="10"/>
        <color rgb="FF000000"/>
        <rFont val="돋움"/>
        <family val="2"/>
        <charset val="129"/>
      </rPr>
      <t>레이블이</t>
    </r>
    <r>
      <rPr>
        <sz val="10"/>
        <color rgb="FF000000"/>
        <rFont val="Calibri"/>
        <family val="2"/>
      </rPr>
      <t xml:space="preserve"> </t>
    </r>
    <r>
      <rPr>
        <sz val="10"/>
        <color rgb="FF000000"/>
        <rFont val="돋움"/>
        <family val="2"/>
        <charset val="129"/>
      </rPr>
      <t>붙어</t>
    </r>
    <r>
      <rPr>
        <sz val="10"/>
        <color rgb="FF000000"/>
        <rFont val="Calibri"/>
        <family val="2"/>
      </rPr>
      <t xml:space="preserve"> </t>
    </r>
    <r>
      <rPr>
        <sz val="10"/>
        <color rgb="FF000000"/>
        <rFont val="돋움"/>
        <family val="2"/>
        <charset val="129"/>
      </rPr>
      <t>있는</t>
    </r>
    <r>
      <rPr>
        <sz val="10"/>
        <color rgb="FF000000"/>
        <rFont val="Calibri"/>
        <family val="2"/>
      </rPr>
      <t xml:space="preserve"> </t>
    </r>
    <r>
      <rPr>
        <sz val="10"/>
        <color rgb="FF000000"/>
        <rFont val="돋움"/>
        <family val="2"/>
        <charset val="129"/>
      </rPr>
      <t>상자가</t>
    </r>
    <r>
      <rPr>
        <sz val="10"/>
        <color rgb="FF000000"/>
        <rFont val="Calibri"/>
        <family val="2"/>
      </rPr>
      <t xml:space="preserve"> </t>
    </r>
    <r>
      <rPr>
        <sz val="10"/>
        <color rgb="FF000000"/>
        <rFont val="돋움"/>
        <family val="2"/>
        <charset val="129"/>
      </rPr>
      <t>있습니다</t>
    </r>
    <r>
      <rPr>
        <sz val="10"/>
        <color rgb="FF000000"/>
        <rFont val="Calibri"/>
        <family val="2"/>
      </rPr>
      <t xml:space="preserve">. </t>
    </r>
    <r>
      <rPr>
        <sz val="10"/>
        <color rgb="FF000000"/>
        <rFont val="돋움"/>
        <family val="2"/>
        <charset val="129"/>
      </rPr>
      <t>이</t>
    </r>
    <r>
      <rPr>
        <sz val="10"/>
        <color rgb="FF000000"/>
        <rFont val="Calibri"/>
        <family val="2"/>
      </rPr>
      <t xml:space="preserve"> </t>
    </r>
    <r>
      <rPr>
        <sz val="10"/>
        <color rgb="FF000000"/>
        <rFont val="돋움"/>
        <family val="2"/>
        <charset val="129"/>
      </rPr>
      <t>셀을</t>
    </r>
    <r>
      <rPr>
        <sz val="10"/>
        <color rgb="FF000000"/>
        <rFont val="Calibri"/>
        <family val="2"/>
      </rPr>
      <t xml:space="preserve"> </t>
    </r>
    <r>
      <rPr>
        <sz val="10"/>
        <color rgb="FF000000"/>
        <rFont val="돋움"/>
        <family val="2"/>
        <charset val="129"/>
      </rPr>
      <t>사용하여</t>
    </r>
    <r>
      <rPr>
        <sz val="10"/>
        <color rgb="FF000000"/>
        <rFont val="Calibri"/>
        <family val="2"/>
      </rPr>
      <t xml:space="preserve"> 3</t>
    </r>
    <r>
      <rPr>
        <sz val="10"/>
        <color rgb="FF000000"/>
        <rFont val="돋움"/>
        <family val="2"/>
        <charset val="129"/>
      </rPr>
      <t>대에</t>
    </r>
    <r>
      <rPr>
        <sz val="10"/>
        <color rgb="FF000000"/>
        <rFont val="Calibri"/>
        <family val="2"/>
      </rPr>
      <t xml:space="preserve"> </t>
    </r>
    <r>
      <rPr>
        <sz val="10"/>
        <color rgb="FF000000"/>
        <rFont val="돋움"/>
        <family val="2"/>
        <charset val="129"/>
      </rPr>
      <t>대한</t>
    </r>
    <r>
      <rPr>
        <sz val="10"/>
        <color rgb="FF000000"/>
        <rFont val="Calibri"/>
        <family val="2"/>
      </rPr>
      <t xml:space="preserve"> </t>
    </r>
    <r>
      <rPr>
        <sz val="10"/>
        <color rgb="FF000000"/>
        <rFont val="돋움"/>
        <family val="2"/>
        <charset val="129"/>
      </rPr>
      <t>추정</t>
    </r>
    <r>
      <rPr>
        <sz val="10"/>
        <color rgb="FF000000"/>
        <rFont val="Calibri"/>
        <family val="2"/>
      </rPr>
      <t xml:space="preserve"> 1RM</t>
    </r>
    <r>
      <rPr>
        <sz val="10"/>
        <color rgb="FF000000"/>
        <rFont val="돋움"/>
        <family val="2"/>
        <charset val="129"/>
      </rPr>
      <t>값을</t>
    </r>
    <r>
      <rPr>
        <sz val="10"/>
        <color rgb="FF000000"/>
        <rFont val="Calibri"/>
        <family val="2"/>
      </rPr>
      <t xml:space="preserve"> </t>
    </r>
    <r>
      <rPr>
        <sz val="10"/>
        <color rgb="FF000000"/>
        <rFont val="돋움"/>
        <family val="2"/>
        <charset val="129"/>
      </rPr>
      <t>결정합니다</t>
    </r>
    <r>
      <rPr>
        <sz val="10"/>
        <color rgb="FF000000"/>
        <rFont val="Calibri"/>
        <family val="2"/>
      </rPr>
      <t xml:space="preserve">. </t>
    </r>
    <r>
      <rPr>
        <sz val="10"/>
        <color rgb="FF000000"/>
        <rFont val="돋움"/>
        <family val="2"/>
        <charset val="129"/>
      </rPr>
      <t>가중치를</t>
    </r>
    <r>
      <rPr>
        <sz val="10"/>
        <color rgb="FF000000"/>
        <rFont val="Calibri"/>
        <family val="2"/>
      </rPr>
      <t xml:space="preserve"> </t>
    </r>
    <r>
      <rPr>
        <sz val="10"/>
        <color rgb="FF000000"/>
        <rFont val="돋움"/>
        <family val="2"/>
        <charset val="129"/>
      </rPr>
      <t>입력하고</t>
    </r>
    <r>
      <rPr>
        <sz val="10"/>
        <color rgb="FF000000"/>
        <rFont val="Calibri"/>
        <family val="2"/>
      </rPr>
      <t xml:space="preserve"> </t>
    </r>
    <r>
      <rPr>
        <sz val="10"/>
        <color rgb="FF000000"/>
        <rFont val="돋움"/>
        <family val="2"/>
        <charset val="129"/>
      </rPr>
      <t>해당하는</t>
    </r>
    <r>
      <rPr>
        <sz val="10"/>
        <color rgb="FF000000"/>
        <rFont val="Calibri"/>
        <family val="2"/>
      </rPr>
      <t xml:space="preserve"> </t>
    </r>
    <r>
      <rPr>
        <sz val="10"/>
        <color rgb="FF000000"/>
        <rFont val="돋움"/>
        <family val="2"/>
        <charset val="129"/>
      </rPr>
      <t>흰색</t>
    </r>
    <r>
      <rPr>
        <sz val="10"/>
        <color rgb="FF000000"/>
        <rFont val="Calibri"/>
        <family val="2"/>
      </rPr>
      <t xml:space="preserve"> </t>
    </r>
    <r>
      <rPr>
        <sz val="10"/>
        <color rgb="FF000000"/>
        <rFont val="돋움"/>
        <family val="2"/>
        <charset val="129"/>
      </rPr>
      <t>상자에</t>
    </r>
    <r>
      <rPr>
        <sz val="10"/>
        <color rgb="FF000000"/>
        <rFont val="Calibri"/>
        <family val="2"/>
      </rPr>
      <t xml:space="preserve"> </t>
    </r>
    <r>
      <rPr>
        <sz val="10"/>
        <color rgb="FF000000"/>
        <rFont val="돋움"/>
        <family val="2"/>
        <charset val="129"/>
      </rPr>
      <t>반복을</t>
    </r>
    <r>
      <rPr>
        <sz val="10"/>
        <color rgb="FF000000"/>
        <rFont val="Calibri"/>
        <family val="2"/>
      </rPr>
      <t xml:space="preserve"> </t>
    </r>
    <r>
      <rPr>
        <sz val="10"/>
        <color rgb="FF000000"/>
        <rFont val="돋움"/>
        <family val="2"/>
        <charset val="129"/>
      </rPr>
      <t>입력하여</t>
    </r>
    <r>
      <rPr>
        <sz val="10"/>
        <color rgb="FF000000"/>
        <rFont val="Calibri"/>
        <family val="2"/>
      </rPr>
      <t xml:space="preserve"> 1</t>
    </r>
    <r>
      <rPr>
        <sz val="10"/>
        <color rgb="FF000000"/>
        <rFont val="돋움"/>
        <family val="2"/>
        <charset val="129"/>
      </rPr>
      <t>회의</t>
    </r>
    <r>
      <rPr>
        <sz val="10"/>
        <color rgb="FF000000"/>
        <rFont val="Calibri"/>
        <family val="2"/>
      </rPr>
      <t xml:space="preserve"> </t>
    </r>
    <r>
      <rPr>
        <sz val="10"/>
        <color rgb="FF000000"/>
        <rFont val="돋움"/>
        <family val="2"/>
        <charset val="129"/>
      </rPr>
      <t>최대값을</t>
    </r>
    <r>
      <rPr>
        <sz val="10"/>
        <color rgb="FF000000"/>
        <rFont val="Calibri"/>
        <family val="2"/>
      </rPr>
      <t xml:space="preserve"> </t>
    </r>
    <r>
      <rPr>
        <sz val="10"/>
        <color rgb="FF000000"/>
        <rFont val="돋움"/>
        <family val="2"/>
        <charset val="129"/>
      </rPr>
      <t>정확히</t>
    </r>
    <r>
      <rPr>
        <sz val="10"/>
        <color rgb="FF000000"/>
        <rFont val="Calibri"/>
        <family val="2"/>
      </rPr>
      <t xml:space="preserve"> </t>
    </r>
    <r>
      <rPr>
        <sz val="10"/>
        <color rgb="FF000000"/>
        <rFont val="맑은 고딕"/>
        <family val="3"/>
        <charset val="129"/>
      </rPr>
      <t>예측</t>
    </r>
    <r>
      <rPr>
        <sz val="10"/>
        <color rgb="FF000000"/>
        <rFont val="돋움"/>
        <family val="2"/>
        <charset val="129"/>
      </rPr>
      <t>하십시오</t>
    </r>
    <r>
      <rPr>
        <sz val="10"/>
        <color rgb="FF000000"/>
        <rFont val="Calibri"/>
        <family val="2"/>
      </rPr>
      <t>. (</t>
    </r>
    <r>
      <rPr>
        <sz val="10"/>
        <color rgb="FF000000"/>
        <rFont val="돋움"/>
        <family val="2"/>
        <charset val="129"/>
      </rPr>
      <t>반복치가</t>
    </r>
    <r>
      <rPr>
        <sz val="10"/>
        <color rgb="FF000000"/>
        <rFont val="Calibri"/>
        <family val="2"/>
      </rPr>
      <t xml:space="preserve"> </t>
    </r>
    <r>
      <rPr>
        <sz val="10"/>
        <color rgb="FF000000"/>
        <rFont val="돋움"/>
        <family val="2"/>
        <charset val="129"/>
      </rPr>
      <t>높을수록</t>
    </r>
    <r>
      <rPr>
        <sz val="10"/>
        <color rgb="FF000000"/>
        <rFont val="Calibri"/>
        <family val="2"/>
      </rPr>
      <t xml:space="preserve"> </t>
    </r>
    <r>
      <rPr>
        <sz val="10"/>
        <color rgb="FF000000"/>
        <rFont val="돋움"/>
        <family val="2"/>
        <charset val="129"/>
      </rPr>
      <t>추정치가</t>
    </r>
    <r>
      <rPr>
        <sz val="10"/>
        <color rgb="FF000000"/>
        <rFont val="Calibri"/>
        <family val="2"/>
      </rPr>
      <t xml:space="preserve"> </t>
    </r>
    <r>
      <rPr>
        <sz val="10"/>
        <color rgb="FF000000"/>
        <rFont val="돋움"/>
        <family val="2"/>
        <charset val="129"/>
      </rPr>
      <t>정확하지</t>
    </r>
    <r>
      <rPr>
        <sz val="10"/>
        <color rgb="FF000000"/>
        <rFont val="Calibri"/>
        <family val="2"/>
      </rPr>
      <t xml:space="preserve"> </t>
    </r>
    <r>
      <rPr>
        <sz val="10"/>
        <color rgb="FF000000"/>
        <rFont val="돋움"/>
        <family val="2"/>
        <charset val="129"/>
      </rPr>
      <t>않게</t>
    </r>
    <r>
      <rPr>
        <sz val="10"/>
        <color rgb="FF000000"/>
        <rFont val="Calibri"/>
        <family val="2"/>
      </rPr>
      <t xml:space="preserve"> </t>
    </r>
    <r>
      <rPr>
        <sz val="10"/>
        <color rgb="FF000000"/>
        <rFont val="돋움"/>
        <family val="2"/>
        <charset val="129"/>
      </rPr>
      <t>됨</t>
    </r>
    <r>
      <rPr>
        <sz val="10"/>
        <color rgb="FF000000"/>
        <rFont val="Calibri"/>
        <family val="2"/>
      </rPr>
      <t xml:space="preserve">). </t>
    </r>
    <r>
      <rPr>
        <sz val="10"/>
        <color rgb="FF000000"/>
        <rFont val="돋움"/>
        <family val="2"/>
        <charset val="129"/>
      </rPr>
      <t>또한</t>
    </r>
    <r>
      <rPr>
        <sz val="10"/>
        <color rgb="FF000000"/>
        <rFont val="Calibri"/>
        <family val="2"/>
      </rPr>
      <t xml:space="preserve"> </t>
    </r>
    <r>
      <rPr>
        <sz val="10"/>
        <color rgb="FF000000"/>
        <rFont val="돋움"/>
        <family val="2"/>
        <charset val="129"/>
      </rPr>
      <t>이</t>
    </r>
    <r>
      <rPr>
        <sz val="10"/>
        <color rgb="FF000000"/>
        <rFont val="Calibri"/>
        <family val="2"/>
      </rPr>
      <t xml:space="preserve"> </t>
    </r>
    <r>
      <rPr>
        <sz val="10"/>
        <color rgb="FF000000"/>
        <rFont val="돋움"/>
        <family val="2"/>
        <charset val="129"/>
      </rPr>
      <t>계산기를</t>
    </r>
    <r>
      <rPr>
        <sz val="10"/>
        <color rgb="FF000000"/>
        <rFont val="Calibri"/>
        <family val="2"/>
      </rPr>
      <t xml:space="preserve"> </t>
    </r>
    <r>
      <rPr>
        <sz val="10"/>
        <color rgb="FF000000"/>
        <rFont val="돋움"/>
        <family val="2"/>
        <charset val="129"/>
      </rPr>
      <t>사용하여</t>
    </r>
    <r>
      <rPr>
        <sz val="10"/>
        <color rgb="FF000000"/>
        <rFont val="Calibri"/>
        <family val="2"/>
      </rPr>
      <t xml:space="preserve"> </t>
    </r>
    <r>
      <rPr>
        <sz val="10"/>
        <color rgb="FF000000"/>
        <rFont val="돋움"/>
        <family val="2"/>
        <charset val="129"/>
      </rPr>
      <t>새</t>
    </r>
    <r>
      <rPr>
        <sz val="10"/>
        <color rgb="FF000000"/>
        <rFont val="Calibri"/>
        <family val="2"/>
      </rPr>
      <t xml:space="preserve"> PR</t>
    </r>
    <r>
      <rPr>
        <sz val="10"/>
        <color rgb="FF000000"/>
        <rFont val="돋움"/>
        <family val="2"/>
        <charset val="129"/>
      </rPr>
      <t>을</t>
    </r>
    <r>
      <rPr>
        <sz val="10"/>
        <color rgb="FF000000"/>
        <rFont val="Calibri"/>
        <family val="2"/>
      </rPr>
      <t xml:space="preserve"> </t>
    </r>
    <r>
      <rPr>
        <sz val="10"/>
        <color rgb="FF000000"/>
        <rFont val="돋움"/>
        <family val="2"/>
        <charset val="129"/>
      </rPr>
      <t>설정할</t>
    </r>
    <r>
      <rPr>
        <sz val="10"/>
        <color rgb="FF000000"/>
        <rFont val="Calibri"/>
        <family val="2"/>
      </rPr>
      <t xml:space="preserve"> </t>
    </r>
    <r>
      <rPr>
        <sz val="10"/>
        <color rgb="FF000000"/>
        <rFont val="돋움"/>
        <family val="2"/>
        <charset val="129"/>
      </rPr>
      <t>시기를</t>
    </r>
    <r>
      <rPr>
        <sz val="10"/>
        <color rgb="FF000000"/>
        <rFont val="Calibri"/>
        <family val="2"/>
      </rPr>
      <t xml:space="preserve"> </t>
    </r>
    <r>
      <rPr>
        <sz val="10"/>
        <color rgb="FF000000"/>
        <rFont val="돋움"/>
        <family val="2"/>
        <charset val="129"/>
      </rPr>
      <t>결정합니다</t>
    </r>
    <r>
      <rPr>
        <sz val="10"/>
        <color rgb="FF000000"/>
        <rFont val="Calibri"/>
        <family val="2"/>
      </rPr>
      <t>.</t>
    </r>
    <phoneticPr fontId="2" type="noConversion"/>
  </si>
  <si>
    <t>예시:</t>
    <phoneticPr fontId="2" type="noConversion"/>
  </si>
  <si>
    <r>
      <rPr>
        <sz val="10"/>
        <color rgb="FF000000"/>
        <rFont val="맑은 고딕"/>
        <family val="2"/>
        <charset val="129"/>
      </rPr>
      <t>오른쪽에서</t>
    </r>
    <r>
      <rPr>
        <sz val="10"/>
        <color rgb="FF000000"/>
        <rFont val="Calibri"/>
        <family val="2"/>
      </rPr>
      <t xml:space="preserve"> "Week #", "Week "1"</t>
    </r>
    <r>
      <rPr>
        <sz val="10"/>
        <color rgb="FF000000"/>
        <rFont val="맑은 고딕"/>
        <family val="2"/>
        <charset val="129"/>
      </rPr>
      <t>로</t>
    </r>
    <r>
      <rPr>
        <sz val="10"/>
        <color rgb="FF000000"/>
        <rFont val="Calibri"/>
        <family val="2"/>
      </rPr>
      <t xml:space="preserve"> </t>
    </r>
    <r>
      <rPr>
        <sz val="10"/>
        <color rgb="FF000000"/>
        <rFont val="맑은 고딕"/>
        <family val="2"/>
        <charset val="129"/>
      </rPr>
      <t>시작하는</t>
    </r>
    <r>
      <rPr>
        <sz val="10"/>
        <color rgb="FF000000"/>
        <rFont val="Calibri"/>
        <family val="2"/>
      </rPr>
      <t xml:space="preserve"> </t>
    </r>
    <r>
      <rPr>
        <sz val="10"/>
        <color rgb="FF000000"/>
        <rFont val="맑은 고딕"/>
        <family val="2"/>
        <charset val="129"/>
      </rPr>
      <t>다른</t>
    </r>
    <r>
      <rPr>
        <sz val="10"/>
        <color rgb="FF000000"/>
        <rFont val="Calibri"/>
        <family val="2"/>
      </rPr>
      <t xml:space="preserve"> </t>
    </r>
    <r>
      <rPr>
        <sz val="10"/>
        <color rgb="FF000000"/>
        <rFont val="맑은 고딕"/>
        <family val="2"/>
        <charset val="129"/>
      </rPr>
      <t>드롭다운</t>
    </r>
    <r>
      <rPr>
        <sz val="10"/>
        <color rgb="FF000000"/>
        <rFont val="Calibri"/>
        <family val="2"/>
      </rPr>
      <t xml:space="preserve"> </t>
    </r>
    <r>
      <rPr>
        <sz val="10"/>
        <color rgb="FF000000"/>
        <rFont val="맑은 고딕"/>
        <family val="2"/>
        <charset val="129"/>
      </rPr>
      <t>목록을</t>
    </r>
    <r>
      <rPr>
        <sz val="10"/>
        <color rgb="FF000000"/>
        <rFont val="Calibri"/>
        <family val="2"/>
      </rPr>
      <t xml:space="preserve"> </t>
    </r>
    <r>
      <rPr>
        <sz val="10"/>
        <color rgb="FF000000"/>
        <rFont val="맑은 고딕"/>
        <family val="2"/>
        <charset val="129"/>
      </rPr>
      <t>찾을</t>
    </r>
    <r>
      <rPr>
        <sz val="10"/>
        <color rgb="FF000000"/>
        <rFont val="Calibri"/>
        <family val="2"/>
      </rPr>
      <t xml:space="preserve"> </t>
    </r>
    <r>
      <rPr>
        <sz val="10"/>
        <color rgb="FF000000"/>
        <rFont val="맑은 고딕"/>
        <family val="2"/>
        <charset val="129"/>
      </rPr>
      <t>수</t>
    </r>
    <r>
      <rPr>
        <sz val="10"/>
        <color rgb="FF000000"/>
        <rFont val="Calibri"/>
        <family val="2"/>
      </rPr>
      <t xml:space="preserve"> </t>
    </r>
    <r>
      <rPr>
        <sz val="10"/>
        <color rgb="FF000000"/>
        <rFont val="맑은 고딕"/>
        <family val="2"/>
        <charset val="129"/>
      </rPr>
      <t>있습니다</t>
    </r>
    <r>
      <rPr>
        <sz val="10"/>
        <color rgb="FF000000"/>
        <rFont val="Calibri"/>
        <family val="2"/>
      </rPr>
      <t>.</t>
    </r>
    <phoneticPr fontId="2" type="noConversion"/>
  </si>
  <si>
    <r>
      <rPr>
        <sz val="10"/>
        <color rgb="FF000000"/>
        <rFont val="돋움"/>
        <family val="3"/>
        <charset val="129"/>
      </rPr>
      <t>각</t>
    </r>
    <r>
      <rPr>
        <sz val="10"/>
        <color rgb="FF000000"/>
        <rFont val="Calibri"/>
        <family val="2"/>
      </rPr>
      <t xml:space="preserve"> </t>
    </r>
    <r>
      <rPr>
        <sz val="10"/>
        <color rgb="FF000000"/>
        <rFont val="돋움"/>
        <family val="3"/>
        <charset val="129"/>
      </rPr>
      <t>드롭다운</t>
    </r>
    <r>
      <rPr>
        <sz val="10"/>
        <color rgb="FF000000"/>
        <rFont val="Calibri"/>
        <family val="2"/>
      </rPr>
      <t xml:space="preserve"> </t>
    </r>
    <r>
      <rPr>
        <sz val="10"/>
        <color rgb="FF000000"/>
        <rFont val="맑은 고딕"/>
        <family val="3"/>
        <charset val="129"/>
      </rPr>
      <t>셀을</t>
    </r>
    <r>
      <rPr>
        <sz val="10"/>
        <color rgb="FF000000"/>
        <rFont val="Calibri"/>
        <family val="2"/>
      </rPr>
      <t xml:space="preserve"> </t>
    </r>
    <r>
      <rPr>
        <sz val="10"/>
        <color rgb="FF000000"/>
        <rFont val="돋움"/>
        <family val="3"/>
        <charset val="129"/>
      </rPr>
      <t>클릭하고</t>
    </r>
    <r>
      <rPr>
        <sz val="10"/>
        <color rgb="FF000000"/>
        <rFont val="Calibri"/>
        <family val="2"/>
      </rPr>
      <t xml:space="preserve"> </t>
    </r>
    <r>
      <rPr>
        <sz val="10"/>
        <color rgb="FF000000"/>
        <rFont val="돋움"/>
        <family val="3"/>
        <charset val="129"/>
      </rPr>
      <t>원하는</t>
    </r>
    <r>
      <rPr>
        <sz val="10"/>
        <color rgb="FF000000"/>
        <rFont val="Calibri"/>
        <family val="2"/>
      </rPr>
      <t xml:space="preserve"> </t>
    </r>
    <r>
      <rPr>
        <sz val="10"/>
        <color rgb="FF000000"/>
        <rFont val="맑은 고딕"/>
        <family val="3"/>
        <charset val="129"/>
      </rPr>
      <t>운동을</t>
    </r>
    <r>
      <rPr>
        <sz val="10"/>
        <color rgb="FF000000"/>
        <rFont val="Calibri"/>
        <family val="2"/>
      </rPr>
      <t xml:space="preserve"> </t>
    </r>
    <r>
      <rPr>
        <sz val="10"/>
        <color rgb="FF000000"/>
        <rFont val="돋움"/>
        <family val="3"/>
        <charset val="129"/>
      </rPr>
      <t>선택합니다</t>
    </r>
    <r>
      <rPr>
        <sz val="10"/>
        <color rgb="FF000000"/>
        <rFont val="Calibri"/>
        <family val="2"/>
      </rPr>
      <t xml:space="preserve">. </t>
    </r>
    <r>
      <rPr>
        <sz val="10"/>
        <color rgb="FF000000"/>
        <rFont val="돋움"/>
        <family val="3"/>
        <charset val="129"/>
      </rPr>
      <t>이러한</t>
    </r>
    <r>
      <rPr>
        <sz val="10"/>
        <color rgb="FF000000"/>
        <rFont val="Calibri"/>
        <family val="2"/>
      </rPr>
      <t xml:space="preserve"> </t>
    </r>
    <r>
      <rPr>
        <sz val="10"/>
        <color rgb="FF000000"/>
        <rFont val="맑은 고딕"/>
        <family val="3"/>
        <charset val="129"/>
      </rPr>
      <t>운동들은</t>
    </r>
    <r>
      <rPr>
        <sz val="10"/>
        <color rgb="FF000000"/>
        <rFont val="Calibri"/>
        <family val="2"/>
      </rPr>
      <t xml:space="preserve"> </t>
    </r>
    <r>
      <rPr>
        <sz val="10"/>
        <color rgb="FF000000"/>
        <rFont val="돋움"/>
        <family val="3"/>
        <charset val="129"/>
      </rPr>
      <t>개별적인</t>
    </r>
    <r>
      <rPr>
        <sz val="10"/>
        <color rgb="FF000000"/>
        <rFont val="Calibri"/>
        <family val="2"/>
      </rPr>
      <t xml:space="preserve"> </t>
    </r>
    <r>
      <rPr>
        <sz val="10"/>
        <color rgb="FF000000"/>
        <rFont val="돋움"/>
        <family val="3"/>
        <charset val="129"/>
      </rPr>
      <t>취약점을</t>
    </r>
    <r>
      <rPr>
        <sz val="10"/>
        <color rgb="FF000000"/>
        <rFont val="Calibri"/>
        <family val="2"/>
      </rPr>
      <t xml:space="preserve"> </t>
    </r>
    <r>
      <rPr>
        <sz val="10"/>
        <color rgb="FF000000"/>
        <rFont val="돋움"/>
        <family val="3"/>
        <charset val="129"/>
      </rPr>
      <t>기준으로</t>
    </r>
    <r>
      <rPr>
        <sz val="10"/>
        <color rgb="FF000000"/>
        <rFont val="Calibri"/>
        <family val="2"/>
      </rPr>
      <t xml:space="preserve"> </t>
    </r>
    <r>
      <rPr>
        <sz val="10"/>
        <color rgb="FF000000"/>
        <rFont val="돋움"/>
        <family val="3"/>
        <charset val="129"/>
      </rPr>
      <t>선택해야</t>
    </r>
    <r>
      <rPr>
        <sz val="10"/>
        <color rgb="FF000000"/>
        <rFont val="Calibri"/>
        <family val="2"/>
      </rPr>
      <t xml:space="preserve"> </t>
    </r>
    <r>
      <rPr>
        <sz val="10"/>
        <color rgb="FF000000"/>
        <rFont val="돋움"/>
        <family val="3"/>
        <charset val="129"/>
      </rPr>
      <t>합니다</t>
    </r>
    <r>
      <rPr>
        <sz val="10"/>
        <color rgb="FF000000"/>
        <rFont val="Calibri"/>
        <family val="2"/>
      </rPr>
      <t>.</t>
    </r>
    <phoneticPr fontId="2" type="noConversion"/>
  </si>
  <si>
    <r>
      <t>"Max"</t>
    </r>
    <r>
      <rPr>
        <sz val="10"/>
        <color rgb="FF000000"/>
        <rFont val="맑은 고딕"/>
        <family val="2"/>
        <charset val="129"/>
      </rPr>
      <t>라는</t>
    </r>
    <r>
      <rPr>
        <sz val="10"/>
        <color rgb="FF000000"/>
        <rFont val="Calibri"/>
        <family val="2"/>
      </rPr>
      <t xml:space="preserve"> </t>
    </r>
    <r>
      <rPr>
        <sz val="10"/>
        <color rgb="FF000000"/>
        <rFont val="맑은 고딕"/>
        <family val="2"/>
        <charset val="129"/>
      </rPr>
      <t>제목</t>
    </r>
    <r>
      <rPr>
        <sz val="10"/>
        <color rgb="FF000000"/>
        <rFont val="Calibri"/>
        <family val="2"/>
      </rPr>
      <t xml:space="preserve"> </t>
    </r>
    <r>
      <rPr>
        <sz val="10"/>
        <color rgb="FF000000"/>
        <rFont val="맑은 고딕"/>
        <family val="2"/>
        <charset val="129"/>
      </rPr>
      <t>아래</t>
    </r>
    <r>
      <rPr>
        <sz val="10"/>
        <color rgb="FF000000"/>
        <rFont val="Calibri"/>
        <family val="2"/>
      </rPr>
      <t xml:space="preserve"> </t>
    </r>
    <r>
      <rPr>
        <sz val="10"/>
        <color rgb="FF000000"/>
        <rFont val="맑은 고딕"/>
        <family val="2"/>
        <charset val="129"/>
      </rPr>
      <t>가운데</t>
    </r>
    <r>
      <rPr>
        <sz val="10"/>
        <color rgb="FF000000"/>
        <rFont val="Calibri"/>
        <family val="2"/>
      </rPr>
      <t xml:space="preserve"> </t>
    </r>
    <r>
      <rPr>
        <sz val="10"/>
        <color rgb="FF000000"/>
        <rFont val="맑은 고딕"/>
        <family val="2"/>
        <charset val="129"/>
      </rPr>
      <t>셀에</t>
    </r>
    <r>
      <rPr>
        <sz val="10"/>
        <color rgb="FF000000"/>
        <rFont val="Calibri"/>
        <family val="2"/>
      </rPr>
      <t xml:space="preserve"> 1RM을 </t>
    </r>
    <r>
      <rPr>
        <sz val="10"/>
        <color rgb="FF000000"/>
        <rFont val="맑은 고딕"/>
        <family val="2"/>
        <charset val="129"/>
      </rPr>
      <t>입력합니다</t>
    </r>
    <r>
      <rPr>
        <sz val="10"/>
        <color rgb="FF000000"/>
        <rFont val="Calibri"/>
        <family val="2"/>
      </rPr>
      <t xml:space="preserve">. </t>
    </r>
    <r>
      <rPr>
        <sz val="10"/>
        <color rgb="FF000000"/>
        <rFont val="맑은 고딕"/>
        <family val="2"/>
        <charset val="129"/>
      </rPr>
      <t>이것은</t>
    </r>
    <r>
      <rPr>
        <sz val="10"/>
        <color rgb="FF000000"/>
        <rFont val="Calibri"/>
        <family val="2"/>
      </rPr>
      <t xml:space="preserve"> </t>
    </r>
    <r>
      <rPr>
        <sz val="10"/>
        <color rgb="FF000000"/>
        <rFont val="맑은 고딕"/>
        <family val="2"/>
        <charset val="129"/>
      </rPr>
      <t>지금까지</t>
    </r>
    <r>
      <rPr>
        <sz val="10"/>
        <color rgb="FF000000"/>
        <rFont val="Calibri"/>
        <family val="2"/>
      </rPr>
      <t xml:space="preserve"> </t>
    </r>
    <r>
      <rPr>
        <sz val="10"/>
        <color rgb="FF000000"/>
        <rFont val="맑은 고딕"/>
        <family val="2"/>
        <charset val="129"/>
      </rPr>
      <t>들어올린</t>
    </r>
    <r>
      <rPr>
        <sz val="10"/>
        <color rgb="FF000000"/>
        <rFont val="Calibri"/>
        <family val="2"/>
      </rPr>
      <t xml:space="preserve"> </t>
    </r>
    <r>
      <rPr>
        <sz val="10"/>
        <color rgb="FF000000"/>
        <rFont val="맑은 고딕"/>
        <family val="2"/>
        <charset val="129"/>
      </rPr>
      <t>것</t>
    </r>
    <r>
      <rPr>
        <sz val="10"/>
        <color rgb="FF000000"/>
        <rFont val="Calibri"/>
        <family val="2"/>
      </rPr>
      <t xml:space="preserve"> </t>
    </r>
    <r>
      <rPr>
        <sz val="10"/>
        <color rgb="FF000000"/>
        <rFont val="맑은 고딕"/>
        <family val="2"/>
        <charset val="129"/>
      </rPr>
      <t>중</t>
    </r>
    <r>
      <rPr>
        <sz val="10"/>
        <color rgb="FF000000"/>
        <rFont val="Calibri"/>
        <family val="2"/>
      </rPr>
      <t xml:space="preserve"> </t>
    </r>
    <r>
      <rPr>
        <sz val="10"/>
        <color rgb="FF000000"/>
        <rFont val="맑은 고딕"/>
        <family val="2"/>
        <charset val="129"/>
      </rPr>
      <t>가장</t>
    </r>
    <r>
      <rPr>
        <sz val="10"/>
        <color rgb="FF000000"/>
        <rFont val="Calibri"/>
        <family val="2"/>
      </rPr>
      <t xml:space="preserve"> </t>
    </r>
    <r>
      <rPr>
        <sz val="10"/>
        <color rgb="FF000000"/>
        <rFont val="맑은 고딕"/>
        <family val="2"/>
        <charset val="129"/>
      </rPr>
      <t>큰</t>
    </r>
    <r>
      <rPr>
        <sz val="10"/>
        <color rgb="FF000000"/>
        <rFont val="Calibri"/>
        <family val="2"/>
      </rPr>
      <t xml:space="preserve"> </t>
    </r>
    <r>
      <rPr>
        <sz val="10"/>
        <color rgb="FF000000"/>
        <rFont val="맑은 고딕"/>
        <family val="2"/>
        <charset val="129"/>
      </rPr>
      <t>무게이거나</t>
    </r>
    <r>
      <rPr>
        <sz val="10"/>
        <color rgb="FF000000"/>
        <rFont val="Calibri"/>
        <family val="2"/>
      </rPr>
      <t xml:space="preserve"> </t>
    </r>
    <r>
      <rPr>
        <sz val="10"/>
        <color rgb="FF000000"/>
        <rFont val="맑은 고딕"/>
        <family val="2"/>
        <charset val="129"/>
      </rPr>
      <t>드롭다운</t>
    </r>
    <r>
      <rPr>
        <sz val="10"/>
        <color rgb="FF000000"/>
        <rFont val="Calibri"/>
        <family val="2"/>
      </rPr>
      <t xml:space="preserve"> </t>
    </r>
    <r>
      <rPr>
        <sz val="10"/>
        <color rgb="FF000000"/>
        <rFont val="맑은 고딕"/>
        <family val="2"/>
        <charset val="129"/>
      </rPr>
      <t>메뉴에서</t>
    </r>
    <r>
      <rPr>
        <sz val="10"/>
        <color rgb="FF000000"/>
        <rFont val="Calibri"/>
        <family val="2"/>
      </rPr>
      <t xml:space="preserve"> </t>
    </r>
    <r>
      <rPr>
        <sz val="10"/>
        <color rgb="FF000000"/>
        <rFont val="맑은 고딕"/>
        <family val="2"/>
        <charset val="129"/>
      </rPr>
      <t>선택한</t>
    </r>
    <r>
      <rPr>
        <sz val="10"/>
        <color rgb="FF000000"/>
        <rFont val="Calibri"/>
        <family val="2"/>
      </rPr>
      <t xml:space="preserve"> </t>
    </r>
    <r>
      <rPr>
        <sz val="10"/>
        <color rgb="FF000000"/>
        <rFont val="돋움"/>
        <family val="2"/>
        <charset val="129"/>
      </rPr>
      <t>운동</t>
    </r>
    <r>
      <rPr>
        <sz val="10"/>
        <color rgb="FF000000"/>
        <rFont val="맑은 고딕"/>
        <family val="2"/>
        <charset val="129"/>
      </rPr>
      <t>에</t>
    </r>
    <r>
      <rPr>
        <sz val="10"/>
        <color rgb="FF000000"/>
        <rFont val="Calibri"/>
        <family val="2"/>
      </rPr>
      <t xml:space="preserve"> </t>
    </r>
    <r>
      <rPr>
        <sz val="10"/>
        <color rgb="FF000000"/>
        <rFont val="맑은 고딕"/>
        <family val="2"/>
        <charset val="129"/>
      </rPr>
      <t>대한</t>
    </r>
    <r>
      <rPr>
        <sz val="10"/>
        <color rgb="FF000000"/>
        <rFont val="Calibri"/>
        <family val="2"/>
      </rPr>
      <t xml:space="preserve"> 2-3 </t>
    </r>
    <r>
      <rPr>
        <sz val="10"/>
        <color rgb="FF000000"/>
        <rFont val="맑은 고딕"/>
        <family val="2"/>
        <charset val="129"/>
      </rPr>
      <t>반복</t>
    </r>
    <r>
      <rPr>
        <sz val="10"/>
        <color rgb="FF000000"/>
        <rFont val="Calibri"/>
        <family val="2"/>
      </rPr>
      <t xml:space="preserve"> </t>
    </r>
    <r>
      <rPr>
        <sz val="10"/>
        <color rgb="FF000000"/>
        <rFont val="맑은 고딕"/>
        <family val="2"/>
        <charset val="129"/>
      </rPr>
      <t>최대값으로</t>
    </r>
    <r>
      <rPr>
        <sz val="10"/>
        <color rgb="FF000000"/>
        <rFont val="Calibri"/>
        <family val="2"/>
      </rPr>
      <t xml:space="preserve"> </t>
    </r>
    <r>
      <rPr>
        <sz val="10"/>
        <color rgb="FF000000"/>
        <rFont val="맑은 고딕"/>
        <family val="2"/>
        <charset val="129"/>
      </rPr>
      <t>계산한</t>
    </r>
    <r>
      <rPr>
        <sz val="10"/>
        <color rgb="FF000000"/>
        <rFont val="Calibri"/>
        <family val="2"/>
      </rPr>
      <t xml:space="preserve"> </t>
    </r>
    <r>
      <rPr>
        <sz val="10"/>
        <color rgb="FF000000"/>
        <rFont val="맑은 고딕"/>
        <family val="2"/>
        <charset val="129"/>
      </rPr>
      <t>값이어야</t>
    </r>
    <r>
      <rPr>
        <sz val="10"/>
        <color rgb="FF000000"/>
        <rFont val="Calibri"/>
        <family val="2"/>
      </rPr>
      <t xml:space="preserve"> </t>
    </r>
    <r>
      <rPr>
        <sz val="10"/>
        <color rgb="FF000000"/>
        <rFont val="맑은 고딕"/>
        <family val="2"/>
        <charset val="129"/>
      </rPr>
      <t>합니다</t>
    </r>
    <r>
      <rPr>
        <sz val="10"/>
        <color rgb="FF000000"/>
        <rFont val="Calibri"/>
        <family val="2"/>
      </rPr>
      <t>. (</t>
    </r>
    <r>
      <rPr>
        <sz val="10"/>
        <color rgb="FF000000"/>
        <rFont val="맑은 고딕"/>
        <family val="2"/>
        <charset val="129"/>
      </rPr>
      <t>이</t>
    </r>
    <r>
      <rPr>
        <sz val="10"/>
        <color rgb="FF000000"/>
        <rFont val="Calibri"/>
        <family val="2"/>
      </rPr>
      <t xml:space="preserve"> </t>
    </r>
    <r>
      <rPr>
        <sz val="10"/>
        <color rgb="FF000000"/>
        <rFont val="맑은 고딕"/>
        <family val="2"/>
        <charset val="129"/>
      </rPr>
      <t>셀은</t>
    </r>
    <r>
      <rPr>
        <sz val="10"/>
        <color rgb="FF000000"/>
        <rFont val="Calibri"/>
        <family val="2"/>
      </rPr>
      <t xml:space="preserve"> </t>
    </r>
    <r>
      <rPr>
        <sz val="10"/>
        <color rgb="FF000000"/>
        <rFont val="맑은 고딕"/>
        <family val="2"/>
        <charset val="129"/>
      </rPr>
      <t>다시</t>
    </r>
    <r>
      <rPr>
        <sz val="10"/>
        <color rgb="FF000000"/>
        <rFont val="Calibri"/>
        <family val="2"/>
      </rPr>
      <t xml:space="preserve"> </t>
    </r>
    <r>
      <rPr>
        <sz val="10"/>
        <color rgb="FF000000"/>
        <rFont val="맑은 고딕"/>
        <family val="2"/>
        <charset val="129"/>
      </rPr>
      <t>조정할</t>
    </r>
    <r>
      <rPr>
        <sz val="10"/>
        <color rgb="FF000000"/>
        <rFont val="Calibri"/>
        <family val="2"/>
      </rPr>
      <t xml:space="preserve"> </t>
    </r>
    <r>
      <rPr>
        <sz val="10"/>
        <color rgb="FF000000"/>
        <rFont val="맑은 고딕"/>
        <family val="2"/>
        <charset val="129"/>
      </rPr>
      <t>필요가</t>
    </r>
    <r>
      <rPr>
        <sz val="10"/>
        <color rgb="FF000000"/>
        <rFont val="Calibri"/>
        <family val="2"/>
      </rPr>
      <t xml:space="preserve"> </t>
    </r>
    <r>
      <rPr>
        <sz val="10"/>
        <color rgb="FF000000"/>
        <rFont val="맑은 고딕"/>
        <family val="2"/>
        <charset val="129"/>
      </rPr>
      <t>없습니다</t>
    </r>
    <r>
      <rPr>
        <sz val="10"/>
        <color rgb="FF000000"/>
        <rFont val="Calibri"/>
        <family val="2"/>
      </rPr>
      <t>. TM</t>
    </r>
    <r>
      <rPr>
        <sz val="10"/>
        <color rgb="FF000000"/>
        <rFont val="맑은 고딕"/>
        <family val="2"/>
        <charset val="129"/>
      </rPr>
      <t>이</t>
    </r>
    <r>
      <rPr>
        <sz val="10"/>
        <color rgb="FF000000"/>
        <rFont val="Calibri"/>
        <family val="2"/>
      </rPr>
      <t xml:space="preserve"> Max</t>
    </r>
    <r>
      <rPr>
        <sz val="10"/>
        <color rgb="FF000000"/>
        <rFont val="맑은 고딕"/>
        <family val="2"/>
        <charset val="129"/>
      </rPr>
      <t>를</t>
    </r>
    <r>
      <rPr>
        <sz val="10"/>
        <color rgb="FF000000"/>
        <rFont val="Calibri"/>
        <family val="2"/>
      </rPr>
      <t xml:space="preserve"> </t>
    </r>
    <r>
      <rPr>
        <sz val="10"/>
        <color rgb="FF000000"/>
        <rFont val="맑은 고딕"/>
        <family val="2"/>
        <charset val="129"/>
      </rPr>
      <t>훨씬</t>
    </r>
    <r>
      <rPr>
        <sz val="10"/>
        <color rgb="FF000000"/>
        <rFont val="Calibri"/>
        <family val="2"/>
      </rPr>
      <t xml:space="preserve"> </t>
    </r>
    <r>
      <rPr>
        <sz val="10"/>
        <color rgb="FF000000"/>
        <rFont val="맑은 고딕"/>
        <family val="2"/>
        <charset val="129"/>
      </rPr>
      <t>초과하여</t>
    </r>
    <r>
      <rPr>
        <sz val="10"/>
        <color rgb="FF000000"/>
        <rFont val="Calibri"/>
        <family val="2"/>
      </rPr>
      <t xml:space="preserve"> </t>
    </r>
    <r>
      <rPr>
        <sz val="10"/>
        <color rgb="FF000000"/>
        <rFont val="맑은 고딕"/>
        <family val="2"/>
        <charset val="129"/>
      </rPr>
      <t>증가하므로</t>
    </r>
    <r>
      <rPr>
        <sz val="10"/>
        <color rgb="FF000000"/>
        <rFont val="Calibri"/>
        <family val="2"/>
      </rPr>
      <t xml:space="preserve"> </t>
    </r>
    <r>
      <rPr>
        <sz val="10"/>
        <color rgb="FF000000"/>
        <rFont val="맑은 고딕"/>
        <family val="2"/>
        <charset val="129"/>
      </rPr>
      <t>진행</t>
    </r>
    <r>
      <rPr>
        <sz val="10"/>
        <color rgb="FF000000"/>
        <rFont val="Calibri"/>
        <family val="2"/>
      </rPr>
      <t xml:space="preserve"> </t>
    </r>
    <r>
      <rPr>
        <sz val="10"/>
        <color rgb="FF000000"/>
        <rFont val="맑은 고딕"/>
        <family val="2"/>
        <charset val="129"/>
      </rPr>
      <t>시</t>
    </r>
    <r>
      <rPr>
        <sz val="10"/>
        <color rgb="FF000000"/>
        <rFont val="Calibri"/>
        <family val="2"/>
      </rPr>
      <t xml:space="preserve"> </t>
    </r>
    <r>
      <rPr>
        <sz val="10"/>
        <color rgb="FF000000"/>
        <rFont val="맑은 고딕"/>
        <family val="2"/>
        <charset val="129"/>
      </rPr>
      <t>기준점이</t>
    </r>
    <r>
      <rPr>
        <sz val="10"/>
        <color rgb="FF000000"/>
        <rFont val="Calibri"/>
        <family val="2"/>
      </rPr>
      <t xml:space="preserve"> </t>
    </r>
    <r>
      <rPr>
        <sz val="10"/>
        <color rgb="FF000000"/>
        <rFont val="맑은 고딕"/>
        <family val="2"/>
        <charset val="129"/>
      </rPr>
      <t>됩니다</t>
    </r>
    <r>
      <rPr>
        <sz val="10"/>
        <color rgb="FF000000"/>
        <rFont val="Calibri"/>
        <family val="2"/>
      </rPr>
      <t>.)</t>
    </r>
    <phoneticPr fontId="2" type="noConversion"/>
  </si>
  <si>
    <r>
      <rPr>
        <sz val="10"/>
        <color rgb="FF000000"/>
        <rFont val="맑은 고딕"/>
        <family val="3"/>
        <charset val="129"/>
      </rPr>
      <t>이</t>
    </r>
    <r>
      <rPr>
        <sz val="10"/>
        <color rgb="FF000000"/>
        <rFont val="Calibri"/>
        <family val="2"/>
      </rPr>
      <t xml:space="preserve"> </t>
    </r>
    <r>
      <rPr>
        <sz val="10"/>
        <color rgb="FF000000"/>
        <rFont val="맑은 고딕"/>
        <family val="3"/>
        <charset val="129"/>
      </rPr>
      <t>아래셀에서</t>
    </r>
    <r>
      <rPr>
        <sz val="10"/>
        <color rgb="FF000000"/>
        <rFont val="Calibri"/>
        <family val="2"/>
      </rPr>
      <t xml:space="preserve"> </t>
    </r>
    <r>
      <rPr>
        <sz val="10"/>
        <color rgb="FF000000"/>
        <rFont val="돋움"/>
        <family val="3"/>
        <charset val="129"/>
      </rPr>
      <t>운동</t>
    </r>
    <r>
      <rPr>
        <sz val="10"/>
        <color rgb="FF000000"/>
        <rFont val="Calibri"/>
        <family val="2"/>
      </rPr>
      <t xml:space="preserve"> </t>
    </r>
    <r>
      <rPr>
        <sz val="10"/>
        <color rgb="FF000000"/>
        <rFont val="맑은 고딕"/>
        <family val="3"/>
        <charset val="129"/>
      </rPr>
      <t>선택</t>
    </r>
    <r>
      <rPr>
        <sz val="10"/>
        <color rgb="FF000000"/>
        <rFont val="Calibri"/>
        <family val="2"/>
      </rPr>
      <t xml:space="preserve"> </t>
    </r>
    <r>
      <rPr>
        <sz val="10"/>
        <color rgb="FF000000"/>
        <rFont val="돋움"/>
        <family val="3"/>
        <charset val="129"/>
      </rPr>
      <t>셀</t>
    </r>
    <r>
      <rPr>
        <sz val="10"/>
        <color rgb="FF000000"/>
        <rFont val="맑은 고딕"/>
        <family val="3"/>
        <charset val="129"/>
      </rPr>
      <t>를</t>
    </r>
    <r>
      <rPr>
        <sz val="10"/>
        <color rgb="FF000000"/>
        <rFont val="Calibri"/>
        <family val="2"/>
      </rPr>
      <t xml:space="preserve"> </t>
    </r>
    <r>
      <rPr>
        <sz val="10"/>
        <color rgb="FF000000"/>
        <rFont val="맑은 고딕"/>
        <family val="3"/>
        <charset val="129"/>
      </rPr>
      <t>찾을</t>
    </r>
    <r>
      <rPr>
        <sz val="10"/>
        <color rgb="FF000000"/>
        <rFont val="Calibri"/>
        <family val="2"/>
      </rPr>
      <t xml:space="preserve"> </t>
    </r>
    <r>
      <rPr>
        <sz val="10"/>
        <color rgb="FF000000"/>
        <rFont val="맑은 고딕"/>
        <family val="3"/>
        <charset val="129"/>
      </rPr>
      <t>수</t>
    </r>
    <r>
      <rPr>
        <sz val="10"/>
        <color rgb="FF000000"/>
        <rFont val="Calibri"/>
        <family val="2"/>
      </rPr>
      <t xml:space="preserve"> </t>
    </r>
    <r>
      <rPr>
        <sz val="10"/>
        <color rgb="FF000000"/>
        <rFont val="맑은 고딕"/>
        <family val="3"/>
        <charset val="129"/>
      </rPr>
      <t>있습니다</t>
    </r>
    <phoneticPr fontId="2" type="noConversion"/>
  </si>
  <si>
    <r>
      <rPr>
        <sz val="10"/>
        <color rgb="FF000000"/>
        <rFont val="돋움"/>
        <family val="3"/>
        <charset val="129"/>
      </rPr>
      <t>드롭다운</t>
    </r>
    <r>
      <rPr>
        <sz val="10"/>
        <color rgb="FF000000"/>
        <rFont val="Calibri"/>
        <family val="2"/>
      </rPr>
      <t xml:space="preserve"> </t>
    </r>
    <r>
      <rPr>
        <sz val="10"/>
        <color rgb="FF000000"/>
        <rFont val="돋움"/>
        <family val="3"/>
        <charset val="129"/>
      </rPr>
      <t>목록에서</t>
    </r>
    <r>
      <rPr>
        <sz val="10"/>
        <color rgb="FF000000"/>
        <rFont val="Calibri"/>
        <family val="2"/>
      </rPr>
      <t xml:space="preserve"> </t>
    </r>
    <r>
      <rPr>
        <sz val="10"/>
        <color rgb="FF000000"/>
        <rFont val="돋움"/>
        <family val="3"/>
        <charset val="129"/>
      </rPr>
      <t>모든</t>
    </r>
    <r>
      <rPr>
        <sz val="10"/>
        <color rgb="FF000000"/>
        <rFont val="Calibri"/>
        <family val="2"/>
      </rPr>
      <t xml:space="preserve"> </t>
    </r>
    <r>
      <rPr>
        <sz val="10"/>
        <color rgb="FF000000"/>
        <rFont val="돋움"/>
        <family val="3"/>
        <charset val="129"/>
      </rPr>
      <t>항목을</t>
    </r>
    <r>
      <rPr>
        <sz val="10"/>
        <color rgb="FF000000"/>
        <rFont val="Calibri"/>
        <family val="2"/>
      </rPr>
      <t xml:space="preserve"> </t>
    </r>
    <r>
      <rPr>
        <sz val="10"/>
        <color rgb="FF000000"/>
        <rFont val="돋움"/>
        <family val="3"/>
        <charset val="129"/>
      </rPr>
      <t>선택하면</t>
    </r>
    <r>
      <rPr>
        <sz val="10"/>
        <color rgb="FF000000"/>
        <rFont val="Calibri"/>
        <family val="2"/>
      </rPr>
      <t xml:space="preserve"> </t>
    </r>
    <r>
      <rPr>
        <sz val="10"/>
        <color rgb="FF000000"/>
        <rFont val="돋움"/>
        <family val="3"/>
        <charset val="129"/>
      </rPr>
      <t>프로그램</t>
    </r>
    <r>
      <rPr>
        <sz val="10"/>
        <color rgb="FF000000"/>
        <rFont val="Calibri"/>
        <family val="2"/>
      </rPr>
      <t xml:space="preserve"> </t>
    </r>
    <r>
      <rPr>
        <sz val="10"/>
        <color rgb="FF000000"/>
        <rFont val="돋움"/>
        <family val="3"/>
        <charset val="129"/>
      </rPr>
      <t>설정이</t>
    </r>
    <r>
      <rPr>
        <sz val="10"/>
        <color rgb="FF000000"/>
        <rFont val="Calibri"/>
        <family val="2"/>
      </rPr>
      <t xml:space="preserve"> </t>
    </r>
    <r>
      <rPr>
        <sz val="10"/>
        <color rgb="FF000000"/>
        <rFont val="돋움"/>
        <family val="3"/>
        <charset val="129"/>
      </rPr>
      <t>완료되고</t>
    </r>
    <r>
      <rPr>
        <sz val="10"/>
        <color rgb="FF000000"/>
        <rFont val="Calibri"/>
        <family val="2"/>
      </rPr>
      <t xml:space="preserve"> 1</t>
    </r>
    <r>
      <rPr>
        <sz val="10"/>
        <color rgb="FF000000"/>
        <rFont val="돋움"/>
        <family val="3"/>
        <charset val="129"/>
      </rPr>
      <t>주차부터</t>
    </r>
    <r>
      <rPr>
        <sz val="10"/>
        <color rgb="FF000000"/>
        <rFont val="Calibri"/>
        <family val="2"/>
      </rPr>
      <t xml:space="preserve"> </t>
    </r>
    <r>
      <rPr>
        <sz val="10"/>
        <color rgb="FF000000"/>
        <rFont val="돋움"/>
        <family val="3"/>
        <charset val="129"/>
      </rPr>
      <t>시작할</t>
    </r>
    <r>
      <rPr>
        <sz val="10"/>
        <color rgb="FF000000"/>
        <rFont val="Calibri"/>
        <family val="2"/>
      </rPr>
      <t xml:space="preserve"> </t>
    </r>
    <r>
      <rPr>
        <sz val="10"/>
        <color rgb="FF000000"/>
        <rFont val="돋움"/>
        <family val="3"/>
        <charset val="129"/>
      </rPr>
      <t>준비가</t>
    </r>
    <r>
      <rPr>
        <sz val="10"/>
        <color rgb="FF000000"/>
        <rFont val="Calibri"/>
        <family val="2"/>
      </rPr>
      <t xml:space="preserve"> </t>
    </r>
    <r>
      <rPr>
        <sz val="10"/>
        <color rgb="FF000000"/>
        <rFont val="돋움"/>
        <family val="3"/>
        <charset val="129"/>
      </rPr>
      <t>됩니다</t>
    </r>
    <r>
      <rPr>
        <sz val="10"/>
        <color rgb="FF000000"/>
        <rFont val="Calibri"/>
        <family val="2"/>
      </rPr>
      <t>.</t>
    </r>
    <phoneticPr fontId="2" type="noConversion"/>
  </si>
  <si>
    <r>
      <rPr>
        <sz val="10"/>
        <color rgb="FF000000"/>
        <rFont val="맑은 고딕"/>
        <family val="2"/>
        <charset val="129"/>
      </rPr>
      <t>이 프로그램은</t>
    </r>
    <r>
      <rPr>
        <sz val="10"/>
        <color rgb="FF000000"/>
        <rFont val="Calibri"/>
        <family val="2"/>
      </rPr>
      <t xml:space="preserve"> </t>
    </r>
    <r>
      <rPr>
        <sz val="10"/>
        <color rgb="FF000000"/>
        <rFont val="맑은 고딕"/>
        <family val="2"/>
        <charset val="129"/>
      </rPr>
      <t>제가</t>
    </r>
    <r>
      <rPr>
        <sz val="10"/>
        <color rgb="FF000000"/>
        <rFont val="Calibri"/>
        <family val="2"/>
      </rPr>
      <t xml:space="preserve"> </t>
    </r>
    <r>
      <rPr>
        <sz val="10"/>
        <color rgb="FF000000"/>
        <rFont val="맑은 고딕"/>
        <family val="2"/>
        <charset val="129"/>
      </rPr>
      <t>운영하고</t>
    </r>
    <r>
      <rPr>
        <sz val="10"/>
        <color rgb="FF000000"/>
        <rFont val="Calibri"/>
        <family val="2"/>
      </rPr>
      <t xml:space="preserve"> </t>
    </r>
    <r>
      <rPr>
        <sz val="10"/>
        <color rgb="FF000000"/>
        <rFont val="맑은 고딕"/>
        <family val="2"/>
        <charset val="129"/>
      </rPr>
      <t>있는</t>
    </r>
    <r>
      <rPr>
        <sz val="10"/>
        <color rgb="FF000000"/>
        <rFont val="Calibri"/>
        <family val="2"/>
      </rPr>
      <t xml:space="preserve"> </t>
    </r>
    <r>
      <rPr>
        <sz val="10"/>
        <color rgb="FF000000"/>
        <rFont val="맑은 고딕"/>
        <family val="2"/>
        <charset val="129"/>
      </rPr>
      <t>제</t>
    </r>
    <r>
      <rPr>
        <sz val="10"/>
        <color rgb="FF000000"/>
        <rFont val="Calibri"/>
        <family val="2"/>
      </rPr>
      <t xml:space="preserve"> </t>
    </r>
    <r>
      <rPr>
        <sz val="10"/>
        <color rgb="FF000000"/>
        <rFont val="맑은 고딕"/>
        <family val="2"/>
        <charset val="129"/>
      </rPr>
      <t>개인적인</t>
    </r>
    <r>
      <rPr>
        <sz val="10"/>
        <color rgb="FF000000"/>
        <rFont val="Calibri"/>
        <family val="2"/>
      </rPr>
      <t xml:space="preserve"> </t>
    </r>
    <r>
      <rPr>
        <sz val="10"/>
        <color rgb="FF000000"/>
        <rFont val="맑은 고딕"/>
        <family val="2"/>
        <charset val="129"/>
      </rPr>
      <t>프로그램입니다</t>
    </r>
    <r>
      <rPr>
        <sz val="10"/>
        <color rgb="FF000000"/>
        <rFont val="Calibri"/>
        <family val="2"/>
      </rPr>
      <t xml:space="preserve">. </t>
    </r>
    <r>
      <rPr>
        <sz val="10"/>
        <color rgb="FF000000"/>
        <rFont val="맑은 고딕"/>
        <family val="2"/>
        <charset val="129"/>
      </rPr>
      <t>이 프로그램은</t>
    </r>
    <r>
      <rPr>
        <sz val="10"/>
        <color rgb="FF000000"/>
        <rFont val="Calibri"/>
        <family val="2"/>
      </rPr>
      <t xml:space="preserve"> </t>
    </r>
    <r>
      <rPr>
        <sz val="10"/>
        <color rgb="FF000000"/>
        <rFont val="맑은 고딕"/>
        <family val="2"/>
        <charset val="129"/>
      </rPr>
      <t>스쿼트</t>
    </r>
    <r>
      <rPr>
        <sz val="10"/>
        <color rgb="FF000000"/>
        <rFont val="Calibri"/>
        <family val="2"/>
      </rPr>
      <t xml:space="preserve">, </t>
    </r>
    <r>
      <rPr>
        <sz val="10"/>
        <color rgb="FF000000"/>
        <rFont val="맑은 고딕"/>
        <family val="2"/>
        <charset val="129"/>
      </rPr>
      <t>벤치</t>
    </r>
    <r>
      <rPr>
        <sz val="10"/>
        <color rgb="FF000000"/>
        <rFont val="Calibri"/>
        <family val="2"/>
      </rPr>
      <t xml:space="preserve">, </t>
    </r>
    <r>
      <rPr>
        <sz val="10"/>
        <color rgb="FF000000"/>
        <rFont val="맑은 고딕"/>
        <family val="2"/>
        <charset val="129"/>
      </rPr>
      <t>데드리프트를</t>
    </r>
    <r>
      <rPr>
        <sz val="10"/>
        <color rgb="FF000000"/>
        <rFont val="Calibri"/>
        <family val="2"/>
      </rPr>
      <t xml:space="preserve"> </t>
    </r>
    <r>
      <rPr>
        <sz val="10"/>
        <color rgb="FF000000"/>
        <rFont val="맑은 고딕"/>
        <family val="2"/>
        <charset val="129"/>
      </rPr>
      <t>증가시키는</t>
    </r>
    <r>
      <rPr>
        <sz val="10"/>
        <color rgb="FF000000"/>
        <rFont val="Calibri"/>
        <family val="2"/>
      </rPr>
      <t xml:space="preserve"> </t>
    </r>
    <r>
      <rPr>
        <sz val="10"/>
        <color rgb="FF000000"/>
        <rFont val="맑은 고딕"/>
        <family val="2"/>
        <charset val="129"/>
      </rPr>
      <t>주요</t>
    </r>
    <r>
      <rPr>
        <sz val="10"/>
        <color rgb="FF000000"/>
        <rFont val="Calibri"/>
        <family val="2"/>
      </rPr>
      <t xml:space="preserve"> </t>
    </r>
    <r>
      <rPr>
        <sz val="10"/>
        <color rgb="FF000000"/>
        <rFont val="맑은 고딕"/>
        <family val="2"/>
        <charset val="129"/>
      </rPr>
      <t>목적과</t>
    </r>
    <r>
      <rPr>
        <sz val="10"/>
        <color rgb="FF000000"/>
        <rFont val="Calibri"/>
        <family val="2"/>
      </rPr>
      <t xml:space="preserve"> </t>
    </r>
    <r>
      <rPr>
        <sz val="10"/>
        <color rgb="FF000000"/>
        <rFont val="맑은 고딕"/>
        <family val="2"/>
        <charset val="129"/>
      </rPr>
      <t>가까운</t>
    </r>
    <r>
      <rPr>
        <sz val="10"/>
        <color rgb="FF000000"/>
        <rFont val="Calibri"/>
        <family val="2"/>
      </rPr>
      <t xml:space="preserve"> </t>
    </r>
    <r>
      <rPr>
        <sz val="10"/>
        <color rgb="FF000000"/>
        <rFont val="맑은 고딕"/>
        <family val="2"/>
        <charset val="129"/>
      </rPr>
      <t>변종에서</t>
    </r>
    <r>
      <rPr>
        <sz val="10"/>
        <color rgb="FF000000"/>
        <rFont val="Calibri"/>
        <family val="2"/>
      </rPr>
      <t xml:space="preserve"> </t>
    </r>
    <r>
      <rPr>
        <sz val="10"/>
        <color rgb="FF000000"/>
        <rFont val="맑은 고딕"/>
        <family val="2"/>
        <charset val="129"/>
      </rPr>
      <t>더</t>
    </r>
    <r>
      <rPr>
        <sz val="10"/>
        <color rgb="FF000000"/>
        <rFont val="Calibri"/>
        <family val="2"/>
      </rPr>
      <t xml:space="preserve"> </t>
    </r>
    <r>
      <rPr>
        <sz val="10"/>
        <color rgb="FF000000"/>
        <rFont val="맑은 고딕"/>
        <family val="2"/>
        <charset val="129"/>
      </rPr>
      <t>강해지고</t>
    </r>
    <r>
      <rPr>
        <sz val="10"/>
        <color rgb="FF000000"/>
        <rFont val="Calibri"/>
        <family val="2"/>
      </rPr>
      <t xml:space="preserve">, </t>
    </r>
    <r>
      <rPr>
        <sz val="10"/>
        <color rgb="FF000000"/>
        <rFont val="맑은 고딕"/>
        <family val="2"/>
        <charset val="129"/>
      </rPr>
      <t>골고루</t>
    </r>
    <r>
      <rPr>
        <sz val="10"/>
        <color rgb="FF000000"/>
        <rFont val="Calibri"/>
        <family val="2"/>
      </rPr>
      <t xml:space="preserve"> </t>
    </r>
    <r>
      <rPr>
        <sz val="10"/>
        <color rgb="FF000000"/>
        <rFont val="맑은 고딕"/>
        <family val="2"/>
        <charset val="129"/>
      </rPr>
      <t>성장하기</t>
    </r>
    <r>
      <rPr>
        <sz val="10"/>
        <color rgb="FF000000"/>
        <rFont val="Calibri"/>
        <family val="2"/>
      </rPr>
      <t xml:space="preserve"> </t>
    </r>
    <r>
      <rPr>
        <sz val="10"/>
        <color rgb="FF000000"/>
        <rFont val="맑은 고딕"/>
        <family val="2"/>
        <charset val="129"/>
      </rPr>
      <t>위한</t>
    </r>
    <r>
      <rPr>
        <sz val="10"/>
        <color rgb="FF000000"/>
        <rFont val="Calibri"/>
        <family val="2"/>
      </rPr>
      <t xml:space="preserve"> </t>
    </r>
    <r>
      <rPr>
        <sz val="10"/>
        <color rgb="FF000000"/>
        <rFont val="맑은 고딕"/>
        <family val="2"/>
        <charset val="129"/>
      </rPr>
      <t>것입니다</t>
    </r>
    <r>
      <rPr>
        <sz val="10"/>
        <color rgb="FF000000"/>
        <rFont val="Calibri"/>
        <family val="2"/>
      </rPr>
      <t xml:space="preserve">. </t>
    </r>
    <r>
      <rPr>
        <sz val="10"/>
        <color rgb="FF000000"/>
        <rFont val="맑은 고딕"/>
        <family val="2"/>
        <charset val="129"/>
      </rPr>
      <t>저는</t>
    </r>
    <r>
      <rPr>
        <sz val="10"/>
        <color rgb="FF000000"/>
        <rFont val="Calibri"/>
        <family val="2"/>
      </rPr>
      <t xml:space="preserve"> </t>
    </r>
    <r>
      <rPr>
        <sz val="10"/>
        <color rgb="FF000000"/>
        <rFont val="맑은 고딕"/>
        <family val="2"/>
        <charset val="129"/>
      </rPr>
      <t>개인적으로</t>
    </r>
    <r>
      <rPr>
        <sz val="10"/>
        <color rgb="FF000000"/>
        <rFont val="Calibri"/>
        <family val="2"/>
      </rPr>
      <t xml:space="preserve"> </t>
    </r>
    <r>
      <rPr>
        <sz val="10"/>
        <color rgb="FF000000"/>
        <rFont val="맑은 고딕"/>
        <family val="2"/>
        <charset val="129"/>
      </rPr>
      <t>잘</t>
    </r>
    <r>
      <rPr>
        <sz val="10"/>
        <color rgb="FF000000"/>
        <rFont val="Calibri"/>
        <family val="2"/>
      </rPr>
      <t xml:space="preserve"> </t>
    </r>
    <r>
      <rPr>
        <sz val="10"/>
        <color rgb="FF000000"/>
        <rFont val="맑은 고딕"/>
        <family val="2"/>
        <charset val="129"/>
      </rPr>
      <t>짜여진</t>
    </r>
    <r>
      <rPr>
        <sz val="10"/>
        <color rgb="FF000000"/>
        <rFont val="Calibri"/>
        <family val="2"/>
      </rPr>
      <t xml:space="preserve"> </t>
    </r>
    <r>
      <rPr>
        <sz val="10"/>
        <color rgb="FF000000"/>
        <rFont val="맑은 고딕"/>
        <family val="2"/>
        <charset val="129"/>
      </rPr>
      <t>프로그램이</t>
    </r>
    <r>
      <rPr>
        <sz val="10"/>
        <color rgb="FF000000"/>
        <rFont val="Calibri"/>
        <family val="2"/>
      </rPr>
      <t xml:space="preserve"> </t>
    </r>
    <r>
      <rPr>
        <sz val="10"/>
        <color rgb="FF000000"/>
        <rFont val="맑은 고딕"/>
        <family val="2"/>
        <charset val="129"/>
      </rPr>
      <t>없으면</t>
    </r>
    <r>
      <rPr>
        <sz val="10"/>
        <color rgb="FF000000"/>
        <rFont val="Calibri"/>
        <family val="2"/>
      </rPr>
      <t xml:space="preserve"> </t>
    </r>
    <r>
      <rPr>
        <sz val="10"/>
        <color rgb="FF000000"/>
        <rFont val="맑은 고딕"/>
        <family val="2"/>
        <charset val="129"/>
      </rPr>
      <t>성장이</t>
    </r>
    <r>
      <rPr>
        <sz val="10"/>
        <color rgb="FF000000"/>
        <rFont val="Calibri"/>
        <family val="2"/>
      </rPr>
      <t xml:space="preserve"> </t>
    </r>
    <r>
      <rPr>
        <sz val="10"/>
        <color rgb="FF000000"/>
        <rFont val="맑은 고딕"/>
        <family val="2"/>
        <charset val="129"/>
      </rPr>
      <t>정말</t>
    </r>
    <r>
      <rPr>
        <sz val="10"/>
        <color rgb="FF000000"/>
        <rFont val="Calibri"/>
        <family val="2"/>
      </rPr>
      <t xml:space="preserve"> </t>
    </r>
    <r>
      <rPr>
        <sz val="10"/>
        <color rgb="FF000000"/>
        <rFont val="맑은 고딕"/>
        <family val="2"/>
        <charset val="129"/>
      </rPr>
      <t>힘들어지기</t>
    </r>
    <r>
      <rPr>
        <sz val="10"/>
        <color rgb="FF000000"/>
        <rFont val="Calibri"/>
        <family val="2"/>
      </rPr>
      <t xml:space="preserve"> </t>
    </r>
    <r>
      <rPr>
        <sz val="10"/>
        <color rgb="FF000000"/>
        <rFont val="맑은 고딕"/>
        <family val="2"/>
        <charset val="129"/>
      </rPr>
      <t>시작한다는</t>
    </r>
    <r>
      <rPr>
        <sz val="10"/>
        <color rgb="FF000000"/>
        <rFont val="Calibri"/>
        <family val="2"/>
      </rPr>
      <t xml:space="preserve"> </t>
    </r>
    <r>
      <rPr>
        <sz val="10"/>
        <color rgb="FF000000"/>
        <rFont val="맑은 고딕"/>
        <family val="2"/>
        <charset val="129"/>
      </rPr>
      <t>것을</t>
    </r>
    <r>
      <rPr>
        <sz val="10"/>
        <color rgb="FF000000"/>
        <rFont val="Calibri"/>
        <family val="2"/>
      </rPr>
      <t xml:space="preserve"> </t>
    </r>
    <r>
      <rPr>
        <sz val="10"/>
        <color rgb="FF000000"/>
        <rFont val="맑은 고딕"/>
        <family val="2"/>
        <charset val="129"/>
      </rPr>
      <t>알게</t>
    </r>
    <r>
      <rPr>
        <sz val="10"/>
        <color rgb="FF000000"/>
        <rFont val="Calibri"/>
        <family val="2"/>
      </rPr>
      <t xml:space="preserve"> </t>
    </r>
    <r>
      <rPr>
        <sz val="10"/>
        <color rgb="FF000000"/>
        <rFont val="맑은 고딕"/>
        <family val="2"/>
        <charset val="129"/>
      </rPr>
      <t>되었습니다</t>
    </r>
    <r>
      <rPr>
        <sz val="10"/>
        <color rgb="FF000000"/>
        <rFont val="Calibri"/>
        <family val="2"/>
      </rPr>
      <t xml:space="preserve">. </t>
    </r>
    <r>
      <rPr>
        <sz val="10"/>
        <color rgb="FF000000"/>
        <rFont val="맑은 고딕"/>
        <family val="2"/>
        <charset val="129"/>
      </rPr>
      <t>이</t>
    </r>
    <r>
      <rPr>
        <sz val="10"/>
        <color rgb="FF000000"/>
        <rFont val="Calibri"/>
        <family val="2"/>
      </rPr>
      <t xml:space="preserve"> </t>
    </r>
    <r>
      <rPr>
        <sz val="10"/>
        <color rgb="FF000000"/>
        <rFont val="돋움"/>
        <family val="2"/>
        <charset val="129"/>
      </rPr>
      <t xml:space="preserve">프로그램 </t>
    </r>
    <r>
      <rPr>
        <sz val="10"/>
        <color rgb="FF000000"/>
        <rFont val="맑은 고딕"/>
        <family val="2"/>
        <charset val="129"/>
      </rPr>
      <t>덕분에</t>
    </r>
    <r>
      <rPr>
        <sz val="10"/>
        <color rgb="FF000000"/>
        <rFont val="Calibri"/>
        <family val="2"/>
      </rPr>
      <t xml:space="preserve"> </t>
    </r>
    <r>
      <rPr>
        <sz val="10"/>
        <color rgb="FF000000"/>
        <rFont val="맑은 고딕"/>
        <family val="2"/>
        <charset val="129"/>
      </rPr>
      <t>모든</t>
    </r>
    <r>
      <rPr>
        <sz val="10"/>
        <color rgb="FF000000"/>
        <rFont val="Calibri"/>
        <family val="2"/>
      </rPr>
      <t xml:space="preserve"> </t>
    </r>
    <r>
      <rPr>
        <sz val="10"/>
        <color rgb="FF000000"/>
        <rFont val="맑은 고딕"/>
        <family val="2"/>
        <charset val="129"/>
      </rPr>
      <t>기본</t>
    </r>
    <r>
      <rPr>
        <sz val="10"/>
        <color rgb="FF000000"/>
        <rFont val="Calibri"/>
        <family val="2"/>
      </rPr>
      <t xml:space="preserve"> 3</t>
    </r>
    <r>
      <rPr>
        <sz val="10"/>
        <color rgb="FF000000"/>
        <rFont val="돋움"/>
        <family val="2"/>
        <charset val="129"/>
      </rPr>
      <t>대</t>
    </r>
    <r>
      <rPr>
        <sz val="10"/>
        <color rgb="FF000000"/>
        <rFont val="맑은 고딕"/>
        <family val="2"/>
        <charset val="129"/>
      </rPr>
      <t>에서</t>
    </r>
    <r>
      <rPr>
        <sz val="10"/>
        <color rgb="FF000000"/>
        <rFont val="Calibri"/>
        <family val="2"/>
      </rPr>
      <t xml:space="preserve"> </t>
    </r>
    <r>
      <rPr>
        <sz val="10"/>
        <color rgb="FF000000"/>
        <rFont val="맑은 고딕"/>
        <family val="2"/>
        <charset val="129"/>
      </rPr>
      <t>지속적으로</t>
    </r>
    <r>
      <rPr>
        <sz val="10"/>
        <color rgb="FF000000"/>
        <rFont val="Calibri"/>
        <family val="2"/>
      </rPr>
      <t xml:space="preserve"> </t>
    </r>
    <r>
      <rPr>
        <sz val="10"/>
        <color rgb="FF000000"/>
        <rFont val="돋움"/>
        <family val="2"/>
        <charset val="129"/>
      </rPr>
      <t>성장</t>
    </r>
    <r>
      <rPr>
        <sz val="10"/>
        <color rgb="FF000000"/>
        <rFont val="맑은 고딕"/>
        <family val="2"/>
        <charset val="129"/>
      </rPr>
      <t>하는</t>
    </r>
    <r>
      <rPr>
        <sz val="10"/>
        <color rgb="FF000000"/>
        <rFont val="Calibri"/>
        <family val="2"/>
      </rPr>
      <t xml:space="preserve"> </t>
    </r>
    <r>
      <rPr>
        <sz val="10"/>
        <color rgb="FF000000"/>
        <rFont val="맑은 고딕"/>
        <family val="2"/>
        <charset val="129"/>
      </rPr>
      <t>이점을</t>
    </r>
    <r>
      <rPr>
        <sz val="10"/>
        <color rgb="FF000000"/>
        <rFont val="Calibri"/>
        <family val="2"/>
      </rPr>
      <t xml:space="preserve"> </t>
    </r>
    <r>
      <rPr>
        <sz val="10"/>
        <color rgb="FF000000"/>
        <rFont val="맑은 고딕"/>
        <family val="2"/>
        <charset val="129"/>
      </rPr>
      <t>얻을</t>
    </r>
    <r>
      <rPr>
        <sz val="10"/>
        <color rgb="FF000000"/>
        <rFont val="Calibri"/>
        <family val="2"/>
      </rPr>
      <t xml:space="preserve"> </t>
    </r>
    <r>
      <rPr>
        <sz val="10"/>
        <color rgb="FF000000"/>
        <rFont val="맑은 고딕"/>
        <family val="2"/>
        <charset val="129"/>
      </rPr>
      <t>수</t>
    </r>
    <r>
      <rPr>
        <sz val="10"/>
        <color rgb="FF000000"/>
        <rFont val="Calibri"/>
        <family val="2"/>
      </rPr>
      <t xml:space="preserve"> </t>
    </r>
    <r>
      <rPr>
        <sz val="10"/>
        <color rgb="FF000000"/>
        <rFont val="맑은 고딕"/>
        <family val="2"/>
        <charset val="129"/>
      </rPr>
      <t>있었고</t>
    </r>
    <r>
      <rPr>
        <sz val="10"/>
        <color rgb="FF000000"/>
        <rFont val="Calibri"/>
        <family val="2"/>
      </rPr>
      <t xml:space="preserve">, </t>
    </r>
    <r>
      <rPr>
        <sz val="10"/>
        <color rgb="FF000000"/>
        <rFont val="맑은 고딕"/>
        <family val="2"/>
        <charset val="129"/>
      </rPr>
      <t>다양한</t>
    </r>
    <r>
      <rPr>
        <sz val="10"/>
        <color rgb="FF000000"/>
        <rFont val="Calibri"/>
        <family val="2"/>
      </rPr>
      <t xml:space="preserve"> </t>
    </r>
    <r>
      <rPr>
        <sz val="10"/>
        <color rgb="FF000000"/>
        <rFont val="맑은 고딕"/>
        <family val="2"/>
        <charset val="129"/>
      </rPr>
      <t>취약점이</t>
    </r>
    <r>
      <rPr>
        <sz val="10"/>
        <color rgb="FF000000"/>
        <rFont val="Calibri"/>
        <family val="2"/>
      </rPr>
      <t xml:space="preserve"> </t>
    </r>
    <r>
      <rPr>
        <sz val="10"/>
        <color rgb="FF000000"/>
        <rFont val="맑은 고딕"/>
        <family val="2"/>
        <charset val="129"/>
      </rPr>
      <t>발생할</t>
    </r>
    <r>
      <rPr>
        <sz val="10"/>
        <color rgb="FF000000"/>
        <rFont val="Calibri"/>
        <family val="2"/>
      </rPr>
      <t xml:space="preserve"> </t>
    </r>
    <r>
      <rPr>
        <sz val="10"/>
        <color rgb="FF000000"/>
        <rFont val="맑은 고딕"/>
        <family val="2"/>
        <charset val="129"/>
      </rPr>
      <t>때</t>
    </r>
    <r>
      <rPr>
        <sz val="10"/>
        <color rgb="FF000000"/>
        <rFont val="Calibri"/>
        <family val="2"/>
      </rPr>
      <t xml:space="preserve"> </t>
    </r>
    <r>
      <rPr>
        <sz val="10"/>
        <color rgb="FF000000"/>
        <rFont val="맑은 고딕"/>
        <family val="2"/>
        <charset val="129"/>
      </rPr>
      <t>이를</t>
    </r>
    <r>
      <rPr>
        <sz val="10"/>
        <color rgb="FF000000"/>
        <rFont val="Calibri"/>
        <family val="2"/>
      </rPr>
      <t xml:space="preserve"> </t>
    </r>
    <r>
      <rPr>
        <sz val="10"/>
        <color rgb="FF000000"/>
        <rFont val="맑은 고딕"/>
        <family val="2"/>
        <charset val="129"/>
      </rPr>
      <t>해결할</t>
    </r>
    <r>
      <rPr>
        <sz val="10"/>
        <color rgb="FF000000"/>
        <rFont val="Calibri"/>
        <family val="2"/>
      </rPr>
      <t xml:space="preserve"> </t>
    </r>
    <r>
      <rPr>
        <sz val="10"/>
        <color rgb="FF000000"/>
        <rFont val="맑은 고딕"/>
        <family val="2"/>
        <charset val="129"/>
      </rPr>
      <t>수</t>
    </r>
    <r>
      <rPr>
        <sz val="10"/>
        <color rgb="FF000000"/>
        <rFont val="Calibri"/>
        <family val="2"/>
      </rPr>
      <t xml:space="preserve"> </t>
    </r>
    <r>
      <rPr>
        <sz val="10"/>
        <color rgb="FF000000"/>
        <rFont val="맑은 고딕"/>
        <family val="2"/>
        <charset val="129"/>
      </rPr>
      <t>있는</t>
    </r>
    <r>
      <rPr>
        <sz val="10"/>
        <color rgb="FF000000"/>
        <rFont val="Calibri"/>
        <family val="2"/>
      </rPr>
      <t xml:space="preserve"> </t>
    </r>
    <r>
      <rPr>
        <sz val="10"/>
        <color rgb="FF000000"/>
        <rFont val="맑은 고딕"/>
        <family val="2"/>
        <charset val="129"/>
      </rPr>
      <t>충분한</t>
    </r>
    <r>
      <rPr>
        <sz val="10"/>
        <color rgb="FF000000"/>
        <rFont val="Calibri"/>
        <family val="2"/>
      </rPr>
      <t xml:space="preserve"> </t>
    </r>
    <r>
      <rPr>
        <sz val="10"/>
        <color rgb="FF000000"/>
        <rFont val="맑은 고딕"/>
        <family val="2"/>
        <charset val="129"/>
      </rPr>
      <t>맞춤화가</t>
    </r>
    <r>
      <rPr>
        <sz val="10"/>
        <color rgb="FF000000"/>
        <rFont val="Calibri"/>
        <family val="2"/>
      </rPr>
      <t xml:space="preserve"> </t>
    </r>
    <r>
      <rPr>
        <sz val="10"/>
        <color rgb="FF000000"/>
        <rFont val="맑은 고딕"/>
        <family val="2"/>
        <charset val="129"/>
      </rPr>
      <t>가능해졌습니다</t>
    </r>
    <r>
      <rPr>
        <sz val="10"/>
        <color rgb="FF000000"/>
        <rFont val="Calibri"/>
        <family val="2"/>
      </rPr>
      <t>.</t>
    </r>
    <phoneticPr fontId="2" type="noConversion"/>
  </si>
  <si>
    <r>
      <t>• 어떻게</t>
    </r>
    <r>
      <rPr>
        <b/>
        <sz val="11"/>
        <color rgb="FF000000"/>
        <rFont val="맑은 고딕"/>
        <family val="2"/>
        <charset val="129"/>
      </rPr>
      <t xml:space="preserve"> 하면 되는거죠?</t>
    </r>
    <phoneticPr fontId="2" type="noConversion"/>
  </si>
  <si>
    <r>
      <rPr>
        <b/>
        <sz val="11"/>
        <color rgb="FF000000"/>
        <rFont val="Calibri"/>
        <family val="2"/>
      </rPr>
      <t xml:space="preserve">Lift 1:    </t>
    </r>
    <r>
      <rPr>
        <sz val="10"/>
        <color rgb="FF000000"/>
        <rFont val="맑은 고딕"/>
        <family val="2"/>
        <charset val="129"/>
      </rPr>
      <t>각</t>
    </r>
    <r>
      <rPr>
        <sz val="10"/>
        <color rgb="FF000000"/>
        <rFont val="Calibri"/>
        <family val="2"/>
      </rPr>
      <t xml:space="preserve"> </t>
    </r>
    <r>
      <rPr>
        <sz val="10"/>
        <color rgb="FF000000"/>
        <rFont val="돋움"/>
        <family val="2"/>
        <charset val="129"/>
      </rPr>
      <t>요일</t>
    </r>
    <r>
      <rPr>
        <sz val="10"/>
        <color rgb="FF000000"/>
        <rFont val="맑은 고딕"/>
        <family val="2"/>
        <charset val="129"/>
      </rPr>
      <t>은</t>
    </r>
    <r>
      <rPr>
        <sz val="10"/>
        <color rgb="FF000000"/>
        <rFont val="Calibri"/>
        <family val="2"/>
      </rPr>
      <t xml:space="preserve"> </t>
    </r>
    <r>
      <rPr>
        <sz val="10"/>
        <color rgb="FF000000"/>
        <rFont val="맑은 고딕"/>
        <family val="2"/>
        <charset val="129"/>
      </rPr>
      <t>두</t>
    </r>
    <r>
      <rPr>
        <sz val="10"/>
        <color rgb="FF000000"/>
        <rFont val="Calibri"/>
        <family val="2"/>
      </rPr>
      <t xml:space="preserve"> </t>
    </r>
    <r>
      <rPr>
        <sz val="10"/>
        <color rgb="FF000000"/>
        <rFont val="맑은 고딕"/>
        <family val="2"/>
        <charset val="129"/>
      </rPr>
      <t>개의</t>
    </r>
    <r>
      <rPr>
        <sz val="10"/>
        <color rgb="FF000000"/>
        <rFont val="Calibri"/>
        <family val="2"/>
      </rPr>
      <t xml:space="preserve"> </t>
    </r>
    <r>
      <rPr>
        <sz val="10"/>
        <color rgb="FF000000"/>
        <rFont val="돋움"/>
        <family val="2"/>
        <charset val="129"/>
      </rPr>
      <t>설정한</t>
    </r>
    <r>
      <rPr>
        <sz val="10"/>
        <color rgb="FF000000"/>
        <rFont val="Calibri"/>
        <family val="2"/>
      </rPr>
      <t xml:space="preserve"> </t>
    </r>
    <r>
      <rPr>
        <sz val="10"/>
        <color rgb="FF000000"/>
        <rFont val="돋움"/>
        <family val="2"/>
        <charset val="129"/>
      </rPr>
      <t>운동으</t>
    </r>
    <r>
      <rPr>
        <sz val="10"/>
        <color rgb="FF000000"/>
        <rFont val="맑은 고딕"/>
        <family val="2"/>
        <charset val="129"/>
      </rPr>
      <t>로</t>
    </r>
    <r>
      <rPr>
        <sz val="10"/>
        <color rgb="FF000000"/>
        <rFont val="Calibri"/>
        <family val="2"/>
      </rPr>
      <t xml:space="preserve"> </t>
    </r>
    <r>
      <rPr>
        <sz val="10"/>
        <color rgb="FF000000"/>
        <rFont val="맑은 고딕"/>
        <family val="2"/>
        <charset val="129"/>
      </rPr>
      <t>구성됩니다</t>
    </r>
    <r>
      <rPr>
        <sz val="10"/>
        <color rgb="FF000000"/>
        <rFont val="Calibri"/>
        <family val="2"/>
      </rPr>
      <t xml:space="preserve">. </t>
    </r>
    <r>
      <rPr>
        <sz val="10"/>
        <color rgb="FF000000"/>
        <rFont val="맑은 고딕"/>
        <family val="2"/>
        <charset val="129"/>
      </rPr>
      <t>첫</t>
    </r>
    <r>
      <rPr>
        <sz val="10"/>
        <color rgb="FF000000"/>
        <rFont val="Calibri"/>
        <family val="2"/>
      </rPr>
      <t xml:space="preserve"> </t>
    </r>
    <r>
      <rPr>
        <sz val="10"/>
        <color rgb="FF000000"/>
        <rFont val="맑은 고딕"/>
        <family val="2"/>
        <charset val="129"/>
      </rPr>
      <t>번째</t>
    </r>
    <r>
      <rPr>
        <sz val="10"/>
        <color rgb="FF000000"/>
        <rFont val="Calibri"/>
        <family val="2"/>
      </rPr>
      <t xml:space="preserve"> </t>
    </r>
    <r>
      <rPr>
        <sz val="10"/>
        <color rgb="FF000000"/>
        <rFont val="돋움"/>
        <family val="2"/>
        <charset val="129"/>
      </rPr>
      <t>운동</t>
    </r>
    <r>
      <rPr>
        <sz val="10"/>
        <color rgb="FF000000"/>
        <rFont val="맑은 고딕"/>
        <family val="2"/>
        <charset val="129"/>
      </rPr>
      <t>의</t>
    </r>
    <r>
      <rPr>
        <sz val="10"/>
        <color rgb="FF000000"/>
        <rFont val="Calibri"/>
        <family val="2"/>
      </rPr>
      <t xml:space="preserve"> </t>
    </r>
    <r>
      <rPr>
        <sz val="10"/>
        <color rgb="FF000000"/>
        <rFont val="맑은 고딕"/>
        <family val="2"/>
        <charset val="129"/>
      </rPr>
      <t>경우</t>
    </r>
    <r>
      <rPr>
        <sz val="10"/>
        <color rgb="FF000000"/>
        <rFont val="Calibri"/>
        <family val="2"/>
      </rPr>
      <t xml:space="preserve"> </t>
    </r>
    <r>
      <rPr>
        <sz val="10"/>
        <color rgb="FF000000"/>
        <rFont val="맑은 고딕"/>
        <family val="2"/>
        <charset val="129"/>
      </rPr>
      <t>셀이</t>
    </r>
    <r>
      <rPr>
        <sz val="10"/>
        <color rgb="FF000000"/>
        <rFont val="Calibri"/>
        <family val="2"/>
      </rPr>
      <t xml:space="preserve"> </t>
    </r>
    <r>
      <rPr>
        <sz val="10"/>
        <color rgb="FF000000"/>
        <rFont val="맑은 고딕"/>
        <family val="2"/>
        <charset val="129"/>
      </rPr>
      <t>음영</t>
    </r>
    <r>
      <rPr>
        <sz val="10"/>
        <color rgb="FF000000"/>
        <rFont val="Calibri"/>
        <family val="2"/>
      </rPr>
      <t xml:space="preserve"> </t>
    </r>
    <r>
      <rPr>
        <sz val="10"/>
        <color rgb="FF000000"/>
        <rFont val="맑은 고딕"/>
        <family val="2"/>
        <charset val="129"/>
      </rPr>
      <t>처리되는</t>
    </r>
    <r>
      <rPr>
        <sz val="10"/>
        <color rgb="FF000000"/>
        <rFont val="Calibri"/>
        <family val="2"/>
      </rPr>
      <t xml:space="preserve"> </t>
    </r>
    <r>
      <rPr>
        <sz val="10"/>
        <color rgb="FF000000"/>
        <rFont val="맑은 고딕"/>
        <family val="2"/>
        <charset val="129"/>
      </rPr>
      <t>색상에</t>
    </r>
    <r>
      <rPr>
        <sz val="10"/>
        <color rgb="FF000000"/>
        <rFont val="Calibri"/>
        <family val="2"/>
      </rPr>
      <t xml:space="preserve"> </t>
    </r>
    <r>
      <rPr>
        <sz val="10"/>
        <color rgb="FF000000"/>
        <rFont val="맑은 고딕"/>
        <family val="2"/>
        <charset val="129"/>
      </rPr>
      <t>따라</t>
    </r>
    <r>
      <rPr>
        <sz val="10"/>
        <color rgb="FF000000"/>
        <rFont val="Calibri"/>
        <family val="2"/>
      </rPr>
      <t xml:space="preserve"> </t>
    </r>
    <r>
      <rPr>
        <sz val="10"/>
        <color rgb="FF000000"/>
        <rFont val="맑은 고딕"/>
        <family val="2"/>
        <charset val="129"/>
      </rPr>
      <t>표시된</t>
    </r>
    <r>
      <rPr>
        <sz val="10"/>
        <color rgb="FF000000"/>
        <rFont val="Calibri"/>
        <family val="2"/>
      </rPr>
      <t xml:space="preserve"> </t>
    </r>
    <r>
      <rPr>
        <sz val="10"/>
        <color rgb="FF000000"/>
        <rFont val="맑은 고딕"/>
        <family val="2"/>
        <charset val="129"/>
      </rPr>
      <t>대로</t>
    </r>
    <r>
      <rPr>
        <sz val="10"/>
        <color rgb="FF000000"/>
        <rFont val="Calibri"/>
        <family val="2"/>
      </rPr>
      <t xml:space="preserve"> </t>
    </r>
    <r>
      <rPr>
        <sz val="10"/>
        <color rgb="FF000000"/>
        <rFont val="맑은 고딕"/>
        <family val="2"/>
        <charset val="129"/>
      </rPr>
      <t>세트</t>
    </r>
    <r>
      <rPr>
        <sz val="10"/>
        <color rgb="FF000000"/>
        <rFont val="Calibri"/>
        <family val="2"/>
      </rPr>
      <t xml:space="preserve"> </t>
    </r>
    <r>
      <rPr>
        <sz val="10"/>
        <color rgb="FF000000"/>
        <rFont val="맑은 고딕"/>
        <family val="2"/>
        <charset val="129"/>
      </rPr>
      <t>및</t>
    </r>
    <r>
      <rPr>
        <sz val="10"/>
        <color rgb="FF000000"/>
        <rFont val="Calibri"/>
        <family val="2"/>
      </rPr>
      <t xml:space="preserve"> </t>
    </r>
    <r>
      <rPr>
        <sz val="10"/>
        <color rgb="FF000000"/>
        <rFont val="맑은 고딕"/>
        <family val="2"/>
        <charset val="129"/>
      </rPr>
      <t>반복을</t>
    </r>
    <r>
      <rPr>
        <sz val="10"/>
        <color rgb="FF000000"/>
        <rFont val="Calibri"/>
        <family val="2"/>
      </rPr>
      <t xml:space="preserve"> </t>
    </r>
    <r>
      <rPr>
        <sz val="10"/>
        <color rgb="FF000000"/>
        <rFont val="맑은 고딕"/>
        <family val="2"/>
        <charset val="129"/>
      </rPr>
      <t>수행합니다</t>
    </r>
    <r>
      <rPr>
        <sz val="10"/>
        <color rgb="FF000000"/>
        <rFont val="Calibri"/>
        <family val="2"/>
      </rPr>
      <t xml:space="preserve">. </t>
    </r>
    <r>
      <rPr>
        <sz val="10"/>
        <color rgb="FF000000"/>
        <rFont val="맑은 고딕"/>
        <family val="2"/>
        <charset val="129"/>
      </rPr>
      <t>첫날을</t>
    </r>
    <r>
      <rPr>
        <sz val="10"/>
        <color rgb="FF000000"/>
        <rFont val="Calibri"/>
        <family val="2"/>
      </rPr>
      <t xml:space="preserve"> </t>
    </r>
    <r>
      <rPr>
        <sz val="10"/>
        <color rgb="FF000000"/>
        <rFont val="맑은 고딕"/>
        <family val="2"/>
        <charset val="129"/>
      </rPr>
      <t>예로</t>
    </r>
    <r>
      <rPr>
        <sz val="10"/>
        <color rgb="FF000000"/>
        <rFont val="Calibri"/>
        <family val="2"/>
      </rPr>
      <t xml:space="preserve"> </t>
    </r>
    <r>
      <rPr>
        <sz val="10"/>
        <color rgb="FF000000"/>
        <rFont val="맑은 고딕"/>
        <family val="2"/>
        <charset val="129"/>
      </rPr>
      <t>들자면</t>
    </r>
    <r>
      <rPr>
        <sz val="10"/>
        <color rgb="FF000000"/>
        <rFont val="Calibri"/>
        <family val="2"/>
      </rPr>
      <t xml:space="preserve"> </t>
    </r>
    <r>
      <rPr>
        <sz val="10"/>
        <color rgb="FF000000"/>
        <rFont val="맑은 고딕"/>
        <family val="2"/>
        <charset val="129"/>
      </rPr>
      <t>다음과</t>
    </r>
    <r>
      <rPr>
        <sz val="10"/>
        <color rgb="FF000000"/>
        <rFont val="Calibri"/>
        <family val="2"/>
      </rPr>
      <t xml:space="preserve"> </t>
    </r>
    <r>
      <rPr>
        <sz val="10"/>
        <color rgb="FF000000"/>
        <rFont val="맑은 고딕"/>
        <family val="2"/>
        <charset val="129"/>
      </rPr>
      <t>같습니다</t>
    </r>
    <r>
      <rPr>
        <sz val="10"/>
        <color rgb="FF000000"/>
        <rFont val="Calibri"/>
        <family val="2"/>
      </rPr>
      <t>.</t>
    </r>
    <phoneticPr fontId="2" type="noConversion"/>
  </si>
  <si>
    <r>
      <rPr>
        <sz val="10"/>
        <color rgb="FF000000"/>
        <rFont val="돋움"/>
        <family val="3"/>
        <charset val="129"/>
      </rPr>
      <t>여러분은</t>
    </r>
    <r>
      <rPr>
        <sz val="10"/>
        <color rgb="FF000000"/>
        <rFont val="Calibri"/>
        <family val="2"/>
      </rPr>
      <t xml:space="preserve"> </t>
    </r>
    <r>
      <rPr>
        <sz val="10"/>
        <color rgb="FF000000"/>
        <rFont val="맑은 고딕"/>
        <family val="3"/>
        <charset val="129"/>
      </rPr>
      <t>플랫</t>
    </r>
    <r>
      <rPr>
        <sz val="10"/>
        <color rgb="FF000000"/>
        <rFont val="Calibri"/>
        <family val="2"/>
      </rPr>
      <t xml:space="preserve"> </t>
    </r>
    <r>
      <rPr>
        <sz val="10"/>
        <color rgb="FF000000"/>
        <rFont val="돋움"/>
        <family val="3"/>
        <charset val="129"/>
      </rPr>
      <t>벤치에</t>
    </r>
    <r>
      <rPr>
        <sz val="10"/>
        <color rgb="FF000000"/>
        <rFont val="Calibri"/>
        <family val="2"/>
      </rPr>
      <t xml:space="preserve"> </t>
    </r>
    <r>
      <rPr>
        <sz val="10"/>
        <color rgb="FF000000"/>
        <rFont val="돋움"/>
        <family val="3"/>
        <charset val="129"/>
      </rPr>
      <t>몸을</t>
    </r>
    <r>
      <rPr>
        <sz val="10"/>
        <color rgb="FF000000"/>
        <rFont val="Calibri"/>
        <family val="2"/>
      </rPr>
      <t xml:space="preserve"> </t>
    </r>
    <r>
      <rPr>
        <sz val="10"/>
        <color rgb="FF000000"/>
        <rFont val="돋움"/>
        <family val="3"/>
        <charset val="129"/>
      </rPr>
      <t>풀고</t>
    </r>
    <r>
      <rPr>
        <sz val="10"/>
        <color rgb="FF000000"/>
        <rFont val="Calibri"/>
        <family val="2"/>
      </rPr>
      <t xml:space="preserve"> </t>
    </r>
    <r>
      <rPr>
        <sz val="10"/>
        <color rgb="FF000000"/>
        <rFont val="돋움"/>
        <family val="3"/>
        <charset val="129"/>
      </rPr>
      <t>첫</t>
    </r>
    <r>
      <rPr>
        <sz val="10"/>
        <color rgb="FF000000"/>
        <rFont val="Calibri"/>
        <family val="2"/>
      </rPr>
      <t xml:space="preserve"> </t>
    </r>
    <r>
      <rPr>
        <sz val="10"/>
        <color rgb="FF000000"/>
        <rFont val="돋움"/>
        <family val="3"/>
        <charset val="129"/>
      </rPr>
      <t>번째</t>
    </r>
    <r>
      <rPr>
        <sz val="10"/>
        <color rgb="FF000000"/>
        <rFont val="Calibri"/>
        <family val="2"/>
      </rPr>
      <t xml:space="preserve"> </t>
    </r>
    <r>
      <rPr>
        <sz val="10"/>
        <color rgb="FF000000"/>
        <rFont val="맑은 고딕"/>
        <family val="3"/>
        <charset val="129"/>
      </rPr>
      <t>셀</t>
    </r>
    <r>
      <rPr>
        <sz val="10"/>
        <color rgb="FF000000"/>
        <rFont val="돋움"/>
        <family val="3"/>
        <charset val="129"/>
      </rPr>
      <t>에</t>
    </r>
    <r>
      <rPr>
        <sz val="10"/>
        <color rgb="FF000000"/>
        <rFont val="Calibri"/>
        <family val="2"/>
      </rPr>
      <t xml:space="preserve"> </t>
    </r>
    <r>
      <rPr>
        <sz val="10"/>
        <color rgb="FF000000"/>
        <rFont val="돋움"/>
        <family val="3"/>
        <charset val="129"/>
      </rPr>
      <t>표시된</t>
    </r>
    <r>
      <rPr>
        <sz val="10"/>
        <color rgb="FF000000"/>
        <rFont val="Calibri"/>
        <family val="2"/>
      </rPr>
      <t xml:space="preserve"> </t>
    </r>
    <r>
      <rPr>
        <sz val="10"/>
        <color rgb="FF000000"/>
        <rFont val="돋움"/>
        <family val="3"/>
        <charset val="129"/>
      </rPr>
      <t>무게까지</t>
    </r>
    <r>
      <rPr>
        <sz val="10"/>
        <color rgb="FF000000"/>
        <rFont val="Calibri"/>
        <family val="2"/>
      </rPr>
      <t xml:space="preserve"> </t>
    </r>
    <r>
      <rPr>
        <sz val="10"/>
        <color rgb="FF000000"/>
        <rFont val="돋움"/>
        <family val="3"/>
        <charset val="129"/>
      </rPr>
      <t>올라가면서</t>
    </r>
    <r>
      <rPr>
        <sz val="10"/>
        <color rgb="FF000000"/>
        <rFont val="Calibri"/>
        <family val="2"/>
      </rPr>
      <t xml:space="preserve"> </t>
    </r>
    <r>
      <rPr>
        <sz val="10"/>
        <color rgb="FF000000"/>
        <rFont val="돋움"/>
        <family val="3"/>
        <charset val="129"/>
      </rPr>
      <t>시작할</t>
    </r>
    <r>
      <rPr>
        <sz val="10"/>
        <color rgb="FF000000"/>
        <rFont val="Calibri"/>
        <family val="2"/>
      </rPr>
      <t xml:space="preserve"> </t>
    </r>
    <r>
      <rPr>
        <sz val="10"/>
        <color rgb="FF000000"/>
        <rFont val="돋움"/>
        <family val="3"/>
        <charset val="129"/>
      </rPr>
      <t>것입니다</t>
    </r>
    <r>
      <rPr>
        <sz val="10"/>
        <color rgb="FF000000"/>
        <rFont val="Calibri"/>
        <family val="2"/>
      </rPr>
      <t xml:space="preserve">. </t>
    </r>
    <r>
      <rPr>
        <sz val="10"/>
        <color rgb="FF000000"/>
        <rFont val="돋움"/>
        <family val="3"/>
        <charset val="129"/>
      </rPr>
      <t>이</t>
    </r>
    <r>
      <rPr>
        <sz val="10"/>
        <color rgb="FF000000"/>
        <rFont val="Calibri"/>
        <family val="2"/>
      </rPr>
      <t xml:space="preserve"> </t>
    </r>
    <r>
      <rPr>
        <sz val="10"/>
        <color rgb="FF000000"/>
        <rFont val="돋움"/>
        <family val="3"/>
        <charset val="129"/>
      </rPr>
      <t>경우</t>
    </r>
    <r>
      <rPr>
        <sz val="10"/>
        <color rgb="FF000000"/>
        <rFont val="Calibri"/>
        <family val="2"/>
      </rPr>
      <t xml:space="preserve"> 4</t>
    </r>
    <r>
      <rPr>
        <sz val="10"/>
        <color rgb="FF000000"/>
        <rFont val="돋움"/>
        <family val="3"/>
        <charset val="129"/>
      </rPr>
      <t>회</t>
    </r>
    <r>
      <rPr>
        <sz val="10"/>
        <color rgb="FF000000"/>
        <rFont val="Calibri"/>
        <family val="2"/>
      </rPr>
      <t xml:space="preserve"> </t>
    </r>
    <r>
      <rPr>
        <sz val="10"/>
        <color rgb="FF000000"/>
        <rFont val="돋움"/>
        <family val="3"/>
        <charset val="129"/>
      </rPr>
      <t>반복</t>
    </r>
    <r>
      <rPr>
        <sz val="10"/>
        <color rgb="FF000000"/>
        <rFont val="Calibri"/>
        <family val="2"/>
      </rPr>
      <t xml:space="preserve"> </t>
    </r>
    <r>
      <rPr>
        <sz val="10"/>
        <color rgb="FF000000"/>
        <rFont val="돋움"/>
        <family val="3"/>
        <charset val="129"/>
      </rPr>
      <t>최대</t>
    </r>
    <r>
      <rPr>
        <sz val="10"/>
        <color rgb="FF000000"/>
        <rFont val="Calibri"/>
        <family val="2"/>
      </rPr>
      <t xml:space="preserve"> 240</t>
    </r>
    <r>
      <rPr>
        <sz val="10"/>
        <color rgb="FF000000"/>
        <rFont val="맑은 고딕"/>
        <family val="3"/>
        <charset val="129"/>
      </rPr>
      <t>파운드</t>
    </r>
    <r>
      <rPr>
        <sz val="10"/>
        <color rgb="FF000000"/>
        <rFont val="돋움"/>
        <family val="3"/>
        <charset val="129"/>
      </rPr>
      <t>까지</t>
    </r>
    <r>
      <rPr>
        <sz val="10"/>
        <color rgb="FF000000"/>
        <rFont val="Calibri"/>
        <family val="2"/>
      </rPr>
      <t xml:space="preserve"> </t>
    </r>
    <r>
      <rPr>
        <sz val="10"/>
        <color rgb="FF000000"/>
        <rFont val="맑은 고딕"/>
        <family val="3"/>
        <charset val="129"/>
      </rPr>
      <t>몸을 풀도록</t>
    </r>
    <r>
      <rPr>
        <sz val="10"/>
        <color rgb="FF000000"/>
        <rFont val="Calibri"/>
        <family val="2"/>
      </rPr>
      <t xml:space="preserve"> </t>
    </r>
    <r>
      <rPr>
        <sz val="10"/>
        <color rgb="FF000000"/>
        <rFont val="돋움"/>
        <family val="3"/>
        <charset val="129"/>
      </rPr>
      <t>하겠습니다</t>
    </r>
    <r>
      <rPr>
        <sz val="10"/>
        <color rgb="FF000000"/>
        <rFont val="Calibri"/>
        <family val="2"/>
      </rPr>
      <t>.</t>
    </r>
    <phoneticPr fontId="2" type="noConversion"/>
  </si>
  <si>
    <r>
      <rPr>
        <sz val="10"/>
        <color rgb="FF000000"/>
        <rFont val="맑은 고딕"/>
        <family val="3"/>
        <charset val="129"/>
      </rPr>
      <t>세트</t>
    </r>
    <r>
      <rPr>
        <sz val="10"/>
        <color rgb="FF000000"/>
        <rFont val="Calibri"/>
        <family val="2"/>
      </rPr>
      <t xml:space="preserve"> </t>
    </r>
    <r>
      <rPr>
        <sz val="10"/>
        <color rgb="FF000000"/>
        <rFont val="맑은 고딕"/>
        <family val="3"/>
        <charset val="129"/>
      </rPr>
      <t>운동을</t>
    </r>
    <r>
      <rPr>
        <sz val="10"/>
        <color rgb="FF000000"/>
        <rFont val="Calibri"/>
        <family val="2"/>
      </rPr>
      <t xml:space="preserve"> </t>
    </r>
    <r>
      <rPr>
        <sz val="10"/>
        <color rgb="FF000000"/>
        <rFont val="맑은 고딕"/>
        <family val="3"/>
        <charset val="129"/>
      </rPr>
      <t>계속하고</t>
    </r>
    <r>
      <rPr>
        <sz val="10"/>
        <color rgb="FF000000"/>
        <rFont val="Calibri"/>
        <family val="2"/>
      </rPr>
      <t xml:space="preserve"> </t>
    </r>
    <r>
      <rPr>
        <sz val="10"/>
        <color rgb="FF000000"/>
        <rFont val="맑은 고딕"/>
        <family val="3"/>
        <charset val="129"/>
      </rPr>
      <t>표시된</t>
    </r>
    <r>
      <rPr>
        <sz val="10"/>
        <color rgb="FF000000"/>
        <rFont val="Calibri"/>
        <family val="2"/>
      </rPr>
      <t xml:space="preserve"> </t>
    </r>
    <r>
      <rPr>
        <sz val="10"/>
        <color rgb="FF000000"/>
        <rFont val="맑은 고딕"/>
        <family val="3"/>
        <charset val="129"/>
      </rPr>
      <t>대로</t>
    </r>
    <r>
      <rPr>
        <sz val="10"/>
        <color rgb="FF000000"/>
        <rFont val="Calibri"/>
        <family val="2"/>
      </rPr>
      <t xml:space="preserve"> </t>
    </r>
    <r>
      <rPr>
        <sz val="10"/>
        <color rgb="FF000000"/>
        <rFont val="맑은 고딕"/>
        <family val="3"/>
        <charset val="129"/>
      </rPr>
      <t>테이블에서</t>
    </r>
    <r>
      <rPr>
        <sz val="10"/>
        <color rgb="FF000000"/>
        <rFont val="Calibri"/>
        <family val="2"/>
      </rPr>
      <t xml:space="preserve"> </t>
    </r>
    <r>
      <rPr>
        <sz val="10"/>
        <color rgb="FF000000"/>
        <rFont val="맑은 고딕"/>
        <family val="3"/>
        <charset val="129"/>
      </rPr>
      <t>왼쪽에서</t>
    </r>
    <r>
      <rPr>
        <sz val="10"/>
        <color rgb="FF000000"/>
        <rFont val="Calibri"/>
        <family val="2"/>
      </rPr>
      <t xml:space="preserve"> </t>
    </r>
    <r>
      <rPr>
        <sz val="10"/>
        <color rgb="FF000000"/>
        <rFont val="맑은 고딕"/>
        <family val="3"/>
        <charset val="129"/>
      </rPr>
      <t>오른쪽으로</t>
    </r>
    <r>
      <rPr>
        <sz val="10"/>
        <color rgb="FF000000"/>
        <rFont val="Calibri"/>
        <family val="2"/>
      </rPr>
      <t xml:space="preserve"> </t>
    </r>
    <r>
      <rPr>
        <sz val="10"/>
        <color rgb="FF000000"/>
        <rFont val="맑은 고딕"/>
        <family val="3"/>
        <charset val="129"/>
      </rPr>
      <t>진행하십시오</t>
    </r>
    <r>
      <rPr>
        <sz val="10"/>
        <color rgb="FF000000"/>
        <rFont val="Calibri"/>
        <family val="2"/>
      </rPr>
      <t xml:space="preserve">. </t>
    </r>
    <r>
      <rPr>
        <sz val="10"/>
        <color rgb="FF000000"/>
        <rFont val="맑은 고딕"/>
        <family val="3"/>
        <charset val="129"/>
      </rPr>
      <t>따라서</t>
    </r>
    <r>
      <rPr>
        <sz val="10"/>
        <color rgb="FF000000"/>
        <rFont val="Calibri"/>
        <family val="2"/>
      </rPr>
      <t xml:space="preserve"> </t>
    </r>
    <r>
      <rPr>
        <sz val="10"/>
        <color rgb="FF000000"/>
        <rFont val="맑은 고딕"/>
        <family val="3"/>
        <charset val="129"/>
      </rPr>
      <t>이</t>
    </r>
    <r>
      <rPr>
        <sz val="10"/>
        <color rgb="FF000000"/>
        <rFont val="Calibri"/>
        <family val="2"/>
      </rPr>
      <t xml:space="preserve"> </t>
    </r>
    <r>
      <rPr>
        <sz val="10"/>
        <color rgb="FF000000"/>
        <rFont val="맑은 고딕"/>
        <family val="3"/>
        <charset val="129"/>
      </rPr>
      <t>예제에서는</t>
    </r>
    <r>
      <rPr>
        <sz val="10"/>
        <color rgb="FF000000"/>
        <rFont val="Calibri"/>
        <family val="2"/>
      </rPr>
      <t xml:space="preserve"> 1</t>
    </r>
    <r>
      <rPr>
        <sz val="10"/>
        <color rgb="FF000000"/>
        <rFont val="맑은 고딕"/>
        <family val="3"/>
        <charset val="129"/>
      </rPr>
      <t>일째에</t>
    </r>
    <r>
      <rPr>
        <sz val="10"/>
        <color rgb="FF000000"/>
        <rFont val="Calibri"/>
        <family val="2"/>
      </rPr>
      <t xml:space="preserve"> 240</t>
    </r>
    <r>
      <rPr>
        <sz val="10"/>
        <color rgb="FF000000"/>
        <rFont val="맑은 고딕"/>
        <family val="3"/>
        <charset val="129"/>
      </rPr>
      <t>에서</t>
    </r>
    <r>
      <rPr>
        <sz val="10"/>
        <color rgb="FF000000"/>
        <rFont val="Calibri"/>
        <family val="2"/>
      </rPr>
      <t xml:space="preserve"> 255 </t>
    </r>
    <r>
      <rPr>
        <sz val="10"/>
        <color rgb="FF000000"/>
        <rFont val="맑은 고딕"/>
        <family val="3"/>
        <charset val="129"/>
      </rPr>
      <t>사이의</t>
    </r>
    <r>
      <rPr>
        <sz val="10"/>
        <color rgb="FF000000"/>
        <rFont val="Calibri"/>
        <family val="2"/>
      </rPr>
      <t xml:space="preserve"> 4</t>
    </r>
    <r>
      <rPr>
        <sz val="10"/>
        <color rgb="FF000000"/>
        <rFont val="맑은 고딕"/>
        <family val="3"/>
        <charset val="129"/>
      </rPr>
      <t>개의</t>
    </r>
    <r>
      <rPr>
        <sz val="10"/>
        <color rgb="FF000000"/>
        <rFont val="Calibri"/>
        <family val="2"/>
      </rPr>
      <t xml:space="preserve"> </t>
    </r>
    <r>
      <rPr>
        <sz val="10"/>
        <color rgb="FF000000"/>
        <rFont val="맑은 고딕"/>
        <family val="3"/>
        <charset val="129"/>
      </rPr>
      <t>반복운동으로</t>
    </r>
    <r>
      <rPr>
        <sz val="10"/>
        <color rgb="FF000000"/>
        <rFont val="Calibri"/>
        <family val="2"/>
      </rPr>
      <t xml:space="preserve"> 7</t>
    </r>
    <r>
      <rPr>
        <sz val="10"/>
        <color rgb="FF000000"/>
        <rFont val="맑은 고딕"/>
        <family val="3"/>
        <charset val="129"/>
      </rPr>
      <t>세트의 운동을 진행하게됩니다.</t>
    </r>
    <phoneticPr fontId="2" type="noConversion"/>
  </si>
  <si>
    <r>
      <rPr>
        <sz val="10"/>
        <color rgb="FF000000"/>
        <rFont val="맑은 고딕"/>
        <family val="2"/>
        <charset val="129"/>
      </rPr>
      <t>마지막</t>
    </r>
    <r>
      <rPr>
        <sz val="10"/>
        <color rgb="FF000000"/>
        <rFont val="Calibri"/>
        <family val="2"/>
      </rPr>
      <t xml:space="preserve"> </t>
    </r>
    <r>
      <rPr>
        <sz val="10"/>
        <color rgb="FF000000"/>
        <rFont val="맑은 고딕"/>
        <family val="2"/>
        <charset val="129"/>
      </rPr>
      <t>세트는</t>
    </r>
    <r>
      <rPr>
        <sz val="10"/>
        <color rgb="FF000000"/>
        <rFont val="Calibri"/>
        <family val="2"/>
      </rPr>
      <t xml:space="preserve"> "+" </t>
    </r>
    <r>
      <rPr>
        <sz val="10"/>
        <color rgb="FF000000"/>
        <rFont val="맑은 고딕"/>
        <family val="2"/>
        <charset val="129"/>
      </rPr>
      <t>기호와</t>
    </r>
    <r>
      <rPr>
        <sz val="10"/>
        <color rgb="FF000000"/>
        <rFont val="Calibri"/>
        <family val="2"/>
      </rPr>
      <t xml:space="preserve"> </t>
    </r>
    <r>
      <rPr>
        <sz val="10"/>
        <color rgb="FF000000"/>
        <rFont val="맑은 고딕"/>
        <family val="2"/>
        <charset val="129"/>
      </rPr>
      <t>함께</t>
    </r>
    <r>
      <rPr>
        <sz val="10"/>
        <color rgb="FF000000"/>
        <rFont val="Calibri"/>
        <family val="2"/>
      </rPr>
      <t xml:space="preserve"> </t>
    </r>
    <r>
      <rPr>
        <sz val="10"/>
        <color rgb="FF000000"/>
        <rFont val="맑은 고딕"/>
        <family val="2"/>
        <charset val="129"/>
      </rPr>
      <t>노란색으로</t>
    </r>
    <r>
      <rPr>
        <sz val="10"/>
        <color rgb="FF000000"/>
        <rFont val="Calibri"/>
        <family val="2"/>
      </rPr>
      <t xml:space="preserve"> </t>
    </r>
    <r>
      <rPr>
        <sz val="10"/>
        <color rgb="FF000000"/>
        <rFont val="맑은 고딕"/>
        <family val="2"/>
        <charset val="129"/>
      </rPr>
      <t>강조</t>
    </r>
    <r>
      <rPr>
        <sz val="10"/>
        <color rgb="FF000000"/>
        <rFont val="Calibri"/>
        <family val="2"/>
      </rPr>
      <t xml:space="preserve"> </t>
    </r>
    <r>
      <rPr>
        <sz val="10"/>
        <color rgb="FF000000"/>
        <rFont val="맑은 고딕"/>
        <family val="2"/>
        <charset val="129"/>
      </rPr>
      <t>표시됩니다</t>
    </r>
    <r>
      <rPr>
        <sz val="10"/>
        <color rgb="FF000000"/>
        <rFont val="Calibri"/>
        <family val="2"/>
      </rPr>
      <t xml:space="preserve">. AMRAP </t>
    </r>
    <r>
      <rPr>
        <sz val="10"/>
        <color rgb="FF000000"/>
        <rFont val="맑은 고딕"/>
        <family val="2"/>
        <charset val="129"/>
      </rPr>
      <t>세트</t>
    </r>
    <r>
      <rPr>
        <sz val="10"/>
        <color rgb="FF000000"/>
        <rFont val="Calibri"/>
        <family val="2"/>
      </rPr>
      <t>(</t>
    </r>
    <r>
      <rPr>
        <sz val="10"/>
        <color rgb="FF000000"/>
        <rFont val="맑은 고딕"/>
        <family val="2"/>
        <charset val="129"/>
      </rPr>
      <t>가능한</t>
    </r>
    <r>
      <rPr>
        <sz val="10"/>
        <color rgb="FF000000"/>
        <rFont val="Calibri"/>
        <family val="2"/>
      </rPr>
      <t xml:space="preserve"> </t>
    </r>
    <r>
      <rPr>
        <sz val="10"/>
        <color rgb="FF000000"/>
        <rFont val="맑은 고딕"/>
        <family val="2"/>
        <charset val="129"/>
      </rPr>
      <t>한</t>
    </r>
    <r>
      <rPr>
        <sz val="10"/>
        <color rgb="FF000000"/>
        <rFont val="Calibri"/>
        <family val="2"/>
      </rPr>
      <t xml:space="preserve"> </t>
    </r>
    <r>
      <rPr>
        <sz val="10"/>
        <color rgb="FF000000"/>
        <rFont val="맑은 고딕"/>
        <family val="2"/>
        <charset val="129"/>
      </rPr>
      <t>많은</t>
    </r>
    <r>
      <rPr>
        <sz val="10"/>
        <color rgb="FF000000"/>
        <rFont val="Calibri"/>
        <family val="2"/>
      </rPr>
      <t xml:space="preserve"> </t>
    </r>
    <r>
      <rPr>
        <sz val="10"/>
        <color rgb="FF000000"/>
        <rFont val="맑은 고딕"/>
        <family val="2"/>
        <charset val="129"/>
      </rPr>
      <t>반복</t>
    </r>
    <r>
      <rPr>
        <sz val="10"/>
        <color rgb="FF000000"/>
        <rFont val="Calibri"/>
        <family val="2"/>
      </rPr>
      <t>)</t>
    </r>
    <r>
      <rPr>
        <sz val="10"/>
        <color rgb="FF000000"/>
        <rFont val="맑은 고딕"/>
        <family val="2"/>
        <charset val="129"/>
      </rPr>
      <t>을</t>
    </r>
    <r>
      <rPr>
        <sz val="10"/>
        <color rgb="FF000000"/>
        <rFont val="Calibri"/>
        <family val="2"/>
      </rPr>
      <t xml:space="preserve"> </t>
    </r>
    <r>
      <rPr>
        <sz val="10"/>
        <color rgb="FF000000"/>
        <rFont val="맑은 고딕"/>
        <family val="2"/>
        <charset val="129"/>
      </rPr>
      <t>나타냅니다</t>
    </r>
    <r>
      <rPr>
        <sz val="10"/>
        <color rgb="FF000000"/>
        <rFont val="Calibri"/>
        <family val="2"/>
      </rPr>
      <t xml:space="preserve">. </t>
    </r>
    <r>
      <rPr>
        <sz val="10"/>
        <color rgb="FF000000"/>
        <rFont val="맑은 고딕"/>
        <family val="2"/>
        <charset val="129"/>
      </rPr>
      <t>이</t>
    </r>
    <r>
      <rPr>
        <sz val="10"/>
        <color rgb="FF000000"/>
        <rFont val="Calibri"/>
        <family val="2"/>
      </rPr>
      <t xml:space="preserve"> </t>
    </r>
    <r>
      <rPr>
        <sz val="10"/>
        <color rgb="FF000000"/>
        <rFont val="맑은 고딕"/>
        <family val="2"/>
        <charset val="129"/>
      </rPr>
      <t>세트를</t>
    </r>
    <r>
      <rPr>
        <sz val="10"/>
        <color rgb="FF000000"/>
        <rFont val="Calibri"/>
        <family val="2"/>
      </rPr>
      <t xml:space="preserve"> </t>
    </r>
    <r>
      <rPr>
        <sz val="10"/>
        <color rgb="FF000000"/>
        <rFont val="맑은 고딕"/>
        <family val="2"/>
        <charset val="129"/>
      </rPr>
      <t>힘껏</t>
    </r>
    <r>
      <rPr>
        <sz val="10"/>
        <color rgb="FF000000"/>
        <rFont val="Calibri"/>
        <family val="2"/>
      </rPr>
      <t xml:space="preserve"> </t>
    </r>
    <r>
      <rPr>
        <sz val="10"/>
        <color rgb="FF000000"/>
        <rFont val="맑은 고딕"/>
        <family val="2"/>
        <charset val="129"/>
      </rPr>
      <t>밀고</t>
    </r>
    <r>
      <rPr>
        <sz val="10"/>
        <color rgb="FF000000"/>
        <rFont val="Calibri"/>
        <family val="2"/>
      </rPr>
      <t xml:space="preserve">, </t>
    </r>
    <r>
      <rPr>
        <sz val="10"/>
        <color rgb="FF000000"/>
        <rFont val="맑은 고딕"/>
        <family val="2"/>
        <charset val="129"/>
      </rPr>
      <t>자신을</t>
    </r>
    <r>
      <rPr>
        <sz val="10"/>
        <color rgb="FF000000"/>
        <rFont val="Calibri"/>
        <family val="2"/>
      </rPr>
      <t xml:space="preserve"> </t>
    </r>
    <r>
      <rPr>
        <sz val="10"/>
        <color rgb="FF000000"/>
        <rFont val="맑은 고딕"/>
        <family val="2"/>
        <charset val="129"/>
      </rPr>
      <t>위한</t>
    </r>
    <r>
      <rPr>
        <sz val="10"/>
        <color rgb="FF000000"/>
        <rFont val="Calibri"/>
        <family val="2"/>
      </rPr>
      <t xml:space="preserve"> </t>
    </r>
    <r>
      <rPr>
        <sz val="10"/>
        <color rgb="FF000000"/>
        <rFont val="맑은 고딕"/>
        <family val="2"/>
        <charset val="129"/>
      </rPr>
      <t>새로운</t>
    </r>
    <r>
      <rPr>
        <sz val="10"/>
        <color rgb="FF000000"/>
        <rFont val="Calibri"/>
        <family val="2"/>
      </rPr>
      <t xml:space="preserve"> </t>
    </r>
    <r>
      <rPr>
        <sz val="10"/>
        <color rgb="FF000000"/>
        <rFont val="맑은 고딕"/>
        <family val="2"/>
        <charset val="129"/>
      </rPr>
      <t>개인</t>
    </r>
    <r>
      <rPr>
        <sz val="10"/>
        <color rgb="FF000000"/>
        <rFont val="Calibri"/>
        <family val="2"/>
      </rPr>
      <t xml:space="preserve"> </t>
    </r>
    <r>
      <rPr>
        <sz val="10"/>
        <color rgb="FF000000"/>
        <rFont val="맑은 고딕"/>
        <family val="2"/>
        <charset val="129"/>
      </rPr>
      <t>기록을</t>
    </r>
    <r>
      <rPr>
        <sz val="10"/>
        <color rgb="FF000000"/>
        <rFont val="Calibri"/>
        <family val="2"/>
      </rPr>
      <t xml:space="preserve"> </t>
    </r>
    <r>
      <rPr>
        <sz val="10"/>
        <color rgb="FF000000"/>
        <rFont val="맑은 고딕"/>
        <family val="2"/>
        <charset val="129"/>
      </rPr>
      <t>세우도록</t>
    </r>
    <r>
      <rPr>
        <sz val="10"/>
        <color rgb="FF000000"/>
        <rFont val="Calibri"/>
        <family val="2"/>
      </rPr>
      <t xml:space="preserve"> </t>
    </r>
    <r>
      <rPr>
        <sz val="10"/>
        <color rgb="FF000000"/>
        <rFont val="맑은 고딕"/>
        <family val="2"/>
        <charset val="129"/>
      </rPr>
      <t>하세요</t>
    </r>
    <r>
      <rPr>
        <sz val="10"/>
        <color rgb="FF000000"/>
        <rFont val="Calibri"/>
        <family val="2"/>
      </rPr>
      <t>.</t>
    </r>
    <phoneticPr fontId="2" type="noConversion"/>
  </si>
  <si>
    <r>
      <t xml:space="preserve"> </t>
    </r>
    <r>
      <rPr>
        <sz val="11"/>
        <color rgb="FF000000"/>
        <rFont val="맑은 고딕"/>
        <family val="3"/>
        <charset val="129"/>
      </rPr>
      <t>두</t>
    </r>
    <r>
      <rPr>
        <sz val="11"/>
        <color rgb="FF000000"/>
        <rFont val="Calibri"/>
        <family val="2"/>
      </rPr>
      <t xml:space="preserve"> </t>
    </r>
    <r>
      <rPr>
        <sz val="11"/>
        <color rgb="FF000000"/>
        <rFont val="맑은 고딕"/>
        <family val="3"/>
        <charset val="129"/>
      </rPr>
      <t>번째</t>
    </r>
    <r>
      <rPr>
        <sz val="11"/>
        <color rgb="FF000000"/>
        <rFont val="Calibri"/>
        <family val="2"/>
      </rPr>
      <t xml:space="preserve"> </t>
    </r>
    <r>
      <rPr>
        <sz val="11"/>
        <color rgb="FF000000"/>
        <rFont val="맑은 고딕"/>
        <family val="3"/>
        <charset val="129"/>
      </rPr>
      <t>리프트를</t>
    </r>
    <r>
      <rPr>
        <sz val="11"/>
        <color rgb="FF000000"/>
        <rFont val="Calibri"/>
        <family val="2"/>
      </rPr>
      <t xml:space="preserve"> </t>
    </r>
    <r>
      <rPr>
        <sz val="11"/>
        <color rgb="FF000000"/>
        <rFont val="맑은 고딕"/>
        <family val="3"/>
        <charset val="129"/>
      </rPr>
      <t>완료하면</t>
    </r>
    <r>
      <rPr>
        <sz val="11"/>
        <color rgb="FF000000"/>
        <rFont val="Calibri"/>
        <family val="2"/>
      </rPr>
      <t xml:space="preserve"> </t>
    </r>
    <r>
      <rPr>
        <sz val="11"/>
        <color rgb="FF000000"/>
        <rFont val="맑은 고딕"/>
        <family val="3"/>
        <charset val="129"/>
      </rPr>
      <t>시간과</t>
    </r>
    <r>
      <rPr>
        <sz val="11"/>
        <color rgb="FF000000"/>
        <rFont val="Calibri"/>
        <family val="2"/>
      </rPr>
      <t xml:space="preserve"> </t>
    </r>
    <r>
      <rPr>
        <sz val="11"/>
        <color rgb="FF000000"/>
        <rFont val="맑은 고딕"/>
        <family val="3"/>
        <charset val="129"/>
      </rPr>
      <t>에너지를</t>
    </r>
    <r>
      <rPr>
        <sz val="11"/>
        <color rgb="FF000000"/>
        <rFont val="Calibri"/>
        <family val="2"/>
      </rPr>
      <t xml:space="preserve"> </t>
    </r>
    <r>
      <rPr>
        <sz val="11"/>
        <color rgb="FF000000"/>
        <rFont val="맑은 고딕"/>
        <family val="3"/>
        <charset val="129"/>
      </rPr>
      <t>절약하기 위해 같은 부위의 보조운동을 진행하는 것을 추천합니다</t>
    </r>
    <phoneticPr fontId="2" type="noConversion"/>
  </si>
  <si>
    <r>
      <rPr>
        <sz val="11"/>
        <color rgb="FF000000"/>
        <rFont val="맑은 고딕"/>
        <family val="3"/>
        <charset val="129"/>
      </rPr>
      <t>주어진</t>
    </r>
    <r>
      <rPr>
        <sz val="11"/>
        <color rgb="FF000000"/>
        <rFont val="Calibri"/>
        <family val="2"/>
      </rPr>
      <t xml:space="preserve"> </t>
    </r>
    <r>
      <rPr>
        <sz val="11"/>
        <color rgb="FF000000"/>
        <rFont val="맑은 고딕"/>
        <family val="3"/>
        <charset val="129"/>
      </rPr>
      <t>세션에서</t>
    </r>
    <r>
      <rPr>
        <sz val="11"/>
        <color rgb="FF000000"/>
        <rFont val="Calibri"/>
        <family val="2"/>
      </rPr>
      <t xml:space="preserve">, </t>
    </r>
    <r>
      <rPr>
        <sz val="11"/>
        <color rgb="FF000000"/>
        <rFont val="맑은 고딕"/>
        <family val="3"/>
        <charset val="129"/>
      </rPr>
      <t>저는</t>
    </r>
    <r>
      <rPr>
        <sz val="11"/>
        <color rgb="FF000000"/>
        <rFont val="Calibri"/>
        <family val="2"/>
      </rPr>
      <t xml:space="preserve"> </t>
    </r>
    <r>
      <rPr>
        <sz val="11"/>
        <color rgb="FF000000"/>
        <rFont val="맑은 고딕"/>
        <family val="3"/>
        <charset val="129"/>
      </rPr>
      <t>제가</t>
    </r>
    <r>
      <rPr>
        <sz val="11"/>
        <color rgb="FF000000"/>
        <rFont val="Calibri"/>
        <family val="2"/>
      </rPr>
      <t xml:space="preserve"> </t>
    </r>
    <r>
      <rPr>
        <sz val="11"/>
        <color rgb="FF000000"/>
        <rFont val="돋움"/>
        <family val="3"/>
        <charset val="129"/>
      </rPr>
      <t>해당 운동</t>
    </r>
    <r>
      <rPr>
        <sz val="11"/>
        <color rgb="FF000000"/>
        <rFont val="맑은 고딕"/>
        <family val="3"/>
        <charset val="129"/>
      </rPr>
      <t>에서</t>
    </r>
    <r>
      <rPr>
        <sz val="11"/>
        <color rgb="FF000000"/>
        <rFont val="Calibri"/>
        <family val="2"/>
      </rPr>
      <t xml:space="preserve"> </t>
    </r>
    <r>
      <rPr>
        <sz val="11"/>
        <color rgb="FF000000"/>
        <rFont val="맑은 고딕"/>
        <family val="3"/>
        <charset val="129"/>
      </rPr>
      <t>약점이라고</t>
    </r>
    <r>
      <rPr>
        <sz val="11"/>
        <color rgb="FF000000"/>
        <rFont val="Calibri"/>
        <family val="2"/>
      </rPr>
      <t xml:space="preserve"> </t>
    </r>
    <r>
      <rPr>
        <sz val="11"/>
        <color rgb="FF000000"/>
        <rFont val="맑은 고딕"/>
        <family val="3"/>
        <charset val="129"/>
      </rPr>
      <t>느끼거나</t>
    </r>
    <r>
      <rPr>
        <sz val="11"/>
        <color rgb="FF000000"/>
        <rFont val="Calibri"/>
        <family val="2"/>
      </rPr>
      <t xml:space="preserve"> </t>
    </r>
    <r>
      <rPr>
        <sz val="11"/>
        <color rgb="FF000000"/>
        <rFont val="맑은 고딕"/>
        <family val="3"/>
        <charset val="129"/>
      </rPr>
      <t>근육의 성장이</t>
    </r>
    <r>
      <rPr>
        <sz val="11"/>
        <color rgb="FF000000"/>
        <rFont val="Calibri"/>
        <family val="2"/>
      </rPr>
      <t xml:space="preserve"> </t>
    </r>
    <r>
      <rPr>
        <sz val="11"/>
        <color rgb="FF000000"/>
        <rFont val="맑은 고딕"/>
        <family val="3"/>
        <charset val="129"/>
      </rPr>
      <t>부족하다고</t>
    </r>
    <r>
      <rPr>
        <sz val="11"/>
        <color rgb="FF000000"/>
        <rFont val="Calibri"/>
        <family val="2"/>
      </rPr>
      <t xml:space="preserve"> </t>
    </r>
    <r>
      <rPr>
        <sz val="11"/>
        <color rgb="FF000000"/>
        <rFont val="맑은 고딕"/>
        <family val="3"/>
        <charset val="129"/>
      </rPr>
      <t>느끼는</t>
    </r>
    <r>
      <rPr>
        <sz val="11"/>
        <color rgb="FF000000"/>
        <rFont val="Calibri"/>
        <family val="2"/>
      </rPr>
      <t xml:space="preserve"> </t>
    </r>
    <r>
      <rPr>
        <sz val="11"/>
        <color rgb="FF000000"/>
        <rFont val="맑은 고딕"/>
        <family val="3"/>
        <charset val="129"/>
      </rPr>
      <t>것에</t>
    </r>
    <r>
      <rPr>
        <sz val="11"/>
        <color rgb="FF000000"/>
        <rFont val="Calibri"/>
        <family val="2"/>
      </rPr>
      <t xml:space="preserve"> </t>
    </r>
    <r>
      <rPr>
        <sz val="11"/>
        <color rgb="FF000000"/>
        <rFont val="맑은 고딕"/>
        <family val="3"/>
        <charset val="129"/>
      </rPr>
      <t>따라</t>
    </r>
    <r>
      <rPr>
        <sz val="11"/>
        <color rgb="FF000000"/>
        <rFont val="Calibri"/>
        <family val="2"/>
      </rPr>
      <t xml:space="preserve">, </t>
    </r>
    <r>
      <rPr>
        <sz val="11"/>
        <color rgb="FF000000"/>
        <rFont val="맑은 고딕"/>
        <family val="3"/>
        <charset val="129"/>
      </rPr>
      <t>근육</t>
    </r>
    <r>
      <rPr>
        <sz val="11"/>
        <color rgb="FF000000"/>
        <rFont val="Calibri"/>
        <family val="2"/>
      </rPr>
      <t xml:space="preserve"> </t>
    </r>
    <r>
      <rPr>
        <sz val="11"/>
        <color rgb="FF000000"/>
        <rFont val="맑은 고딕"/>
        <family val="3"/>
        <charset val="129"/>
      </rPr>
      <t>그룹당</t>
    </r>
    <r>
      <rPr>
        <sz val="11"/>
        <color rgb="FF000000"/>
        <rFont val="Calibri"/>
        <family val="2"/>
      </rPr>
      <t xml:space="preserve"> 1-4</t>
    </r>
    <r>
      <rPr>
        <sz val="11"/>
        <color rgb="FF000000"/>
        <rFont val="맑은 고딕"/>
        <family val="3"/>
        <charset val="129"/>
      </rPr>
      <t>개의</t>
    </r>
    <r>
      <rPr>
        <sz val="11"/>
        <color rgb="FF000000"/>
        <rFont val="Calibri"/>
        <family val="2"/>
      </rPr>
      <t xml:space="preserve"> </t>
    </r>
    <r>
      <rPr>
        <sz val="11"/>
        <color rgb="FF000000"/>
        <rFont val="맑은 고딕"/>
        <family val="3"/>
        <charset val="129"/>
      </rPr>
      <t>추가</t>
    </r>
    <r>
      <rPr>
        <sz val="11"/>
        <color rgb="FF000000"/>
        <rFont val="Calibri"/>
        <family val="2"/>
      </rPr>
      <t xml:space="preserve"> </t>
    </r>
    <r>
      <rPr>
        <sz val="11"/>
        <color rgb="FF000000"/>
        <rFont val="맑은 고딕"/>
        <family val="3"/>
        <charset val="129"/>
      </rPr>
      <t>운동을</t>
    </r>
    <r>
      <rPr>
        <sz val="11"/>
        <color rgb="FF000000"/>
        <rFont val="Calibri"/>
        <family val="2"/>
      </rPr>
      <t xml:space="preserve"> </t>
    </r>
    <r>
      <rPr>
        <sz val="11"/>
        <color rgb="FF000000"/>
        <rFont val="돋움"/>
        <family val="3"/>
        <charset val="129"/>
      </rPr>
      <t>합니다</t>
    </r>
    <r>
      <rPr>
        <sz val="11"/>
        <color rgb="FF000000"/>
        <rFont val="Calibri"/>
        <family val="2"/>
      </rPr>
      <t xml:space="preserve">. </t>
    </r>
    <r>
      <rPr>
        <sz val="11"/>
        <color rgb="FF000000"/>
        <rFont val="맑은 고딕"/>
        <family val="3"/>
        <charset val="129"/>
      </rPr>
      <t>어떤</t>
    </r>
    <r>
      <rPr>
        <sz val="11"/>
        <color rgb="FF000000"/>
        <rFont val="Calibri"/>
        <family val="2"/>
      </rPr>
      <t xml:space="preserve">  </t>
    </r>
    <r>
      <rPr>
        <sz val="11"/>
        <color rgb="FF000000"/>
        <rFont val="돋움"/>
        <family val="3"/>
        <charset val="129"/>
      </rPr>
      <t>보조운동으로</t>
    </r>
    <r>
      <rPr>
        <sz val="11"/>
        <color rgb="FF000000"/>
        <rFont val="Calibri"/>
        <family val="2"/>
      </rPr>
      <t xml:space="preserve"> </t>
    </r>
    <r>
      <rPr>
        <sz val="11"/>
        <color rgb="FF000000"/>
        <rFont val="맑은 고딕"/>
        <family val="3"/>
        <charset val="129"/>
      </rPr>
      <t>하고</t>
    </r>
    <r>
      <rPr>
        <sz val="11"/>
        <color rgb="FF000000"/>
        <rFont val="Calibri"/>
        <family val="2"/>
      </rPr>
      <t xml:space="preserve"> </t>
    </r>
    <r>
      <rPr>
        <sz val="11"/>
        <color rgb="FF000000"/>
        <rFont val="맑은 고딕"/>
        <family val="3"/>
        <charset val="129"/>
      </rPr>
      <t>싶은지</t>
    </r>
    <r>
      <rPr>
        <sz val="11"/>
        <color rgb="FF000000"/>
        <rFont val="Calibri"/>
        <family val="2"/>
      </rPr>
      <t xml:space="preserve">, </t>
    </r>
    <r>
      <rPr>
        <sz val="11"/>
        <color rgb="FF000000"/>
        <rFont val="맑은 고딕"/>
        <family val="3"/>
        <charset val="129"/>
      </rPr>
      <t>그리고</t>
    </r>
    <r>
      <rPr>
        <sz val="11"/>
        <color rgb="FF000000"/>
        <rFont val="Calibri"/>
        <family val="2"/>
      </rPr>
      <t xml:space="preserve"> </t>
    </r>
    <r>
      <rPr>
        <sz val="11"/>
        <color rgb="FF000000"/>
        <rFont val="맑은 고딕"/>
        <family val="3"/>
        <charset val="129"/>
      </rPr>
      <t>개인에게</t>
    </r>
    <r>
      <rPr>
        <sz val="11"/>
        <color rgb="FF000000"/>
        <rFont val="Calibri"/>
        <family val="2"/>
      </rPr>
      <t xml:space="preserve"> </t>
    </r>
    <r>
      <rPr>
        <sz val="11"/>
        <color rgb="FF000000"/>
        <rFont val="맑은 고딕"/>
        <family val="3"/>
        <charset val="129"/>
      </rPr>
      <t>가장</t>
    </r>
    <r>
      <rPr>
        <sz val="11"/>
        <color rgb="FF000000"/>
        <rFont val="Calibri"/>
        <family val="2"/>
      </rPr>
      <t xml:space="preserve"> </t>
    </r>
    <r>
      <rPr>
        <sz val="11"/>
        <color rgb="FF000000"/>
        <rFont val="맑은 고딕"/>
        <family val="3"/>
        <charset val="129"/>
      </rPr>
      <t>적합한</t>
    </r>
    <r>
      <rPr>
        <sz val="11"/>
        <color rgb="FF000000"/>
        <rFont val="Calibri"/>
        <family val="2"/>
      </rPr>
      <t xml:space="preserve"> </t>
    </r>
    <r>
      <rPr>
        <sz val="11"/>
        <color rgb="FF000000"/>
        <rFont val="맑은 고딕"/>
        <family val="3"/>
        <charset val="129"/>
      </rPr>
      <t>세트</t>
    </r>
    <r>
      <rPr>
        <sz val="11"/>
        <color rgb="FF000000"/>
        <rFont val="Calibri"/>
        <family val="2"/>
      </rPr>
      <t>/</t>
    </r>
    <r>
      <rPr>
        <sz val="11"/>
        <color rgb="FF000000"/>
        <rFont val="돋움"/>
        <family val="3"/>
        <charset val="129"/>
      </rPr>
      <t>반복수</t>
    </r>
    <r>
      <rPr>
        <sz val="11"/>
        <color rgb="FF000000"/>
        <rFont val="Calibri"/>
        <family val="2"/>
      </rPr>
      <t xml:space="preserve"> </t>
    </r>
    <r>
      <rPr>
        <sz val="11"/>
        <color rgb="FF000000"/>
        <rFont val="맑은 고딕"/>
        <family val="3"/>
        <charset val="129"/>
      </rPr>
      <t>방법을</t>
    </r>
    <r>
      <rPr>
        <sz val="11"/>
        <color rgb="FF000000"/>
        <rFont val="Calibri"/>
        <family val="2"/>
      </rPr>
      <t xml:space="preserve"> </t>
    </r>
    <r>
      <rPr>
        <sz val="11"/>
        <color rgb="FF000000"/>
        <rFont val="맑은 고딕"/>
        <family val="3"/>
        <charset val="129"/>
      </rPr>
      <t>결정해야</t>
    </r>
    <r>
      <rPr>
        <sz val="11"/>
        <color rgb="FF000000"/>
        <rFont val="Calibri"/>
        <family val="2"/>
      </rPr>
      <t xml:space="preserve"> </t>
    </r>
    <r>
      <rPr>
        <sz val="11"/>
        <color rgb="FF000000"/>
        <rFont val="맑은 고딕"/>
        <family val="3"/>
        <charset val="129"/>
      </rPr>
      <t>합니다</t>
    </r>
    <r>
      <rPr>
        <sz val="11"/>
        <color rgb="FF000000"/>
        <rFont val="Calibri"/>
        <family val="2"/>
      </rPr>
      <t>.</t>
    </r>
    <phoneticPr fontId="2" type="noConversion"/>
  </si>
  <si>
    <r>
      <rPr>
        <sz val="10"/>
        <color rgb="FF000000"/>
        <rFont val="돋움"/>
        <family val="3"/>
        <charset val="129"/>
      </rPr>
      <t>다음</t>
    </r>
    <r>
      <rPr>
        <sz val="10"/>
        <color rgb="FF000000"/>
        <rFont val="Calibri"/>
        <family val="2"/>
      </rPr>
      <t xml:space="preserve"> </t>
    </r>
    <r>
      <rPr>
        <sz val="10"/>
        <color rgb="FF000000"/>
        <rFont val="돋움"/>
        <family val="3"/>
        <charset val="129"/>
      </rPr>
      <t>강조된</t>
    </r>
    <r>
      <rPr>
        <sz val="10"/>
        <color rgb="FF000000"/>
        <rFont val="Calibri"/>
        <family val="2"/>
      </rPr>
      <t xml:space="preserve"> </t>
    </r>
    <r>
      <rPr>
        <sz val="10"/>
        <color rgb="FF000000"/>
        <rFont val="돋움"/>
        <family val="3"/>
        <charset val="129"/>
      </rPr>
      <t>색상이</t>
    </r>
    <r>
      <rPr>
        <sz val="10"/>
        <color rgb="FF000000"/>
        <rFont val="Calibri"/>
        <family val="2"/>
      </rPr>
      <t xml:space="preserve"> </t>
    </r>
    <r>
      <rPr>
        <sz val="10"/>
        <color rgb="FF000000"/>
        <rFont val="돋움"/>
        <family val="3"/>
        <charset val="129"/>
      </rPr>
      <t>의미하는</t>
    </r>
    <r>
      <rPr>
        <sz val="10"/>
        <color rgb="FF000000"/>
        <rFont val="Calibri"/>
        <family val="2"/>
      </rPr>
      <t xml:space="preserve"> </t>
    </r>
    <r>
      <rPr>
        <sz val="10"/>
        <color rgb="FF000000"/>
        <rFont val="돋움"/>
        <family val="3"/>
        <charset val="129"/>
      </rPr>
      <t>것의</t>
    </r>
    <r>
      <rPr>
        <sz val="10"/>
        <color rgb="FF000000"/>
        <rFont val="Calibri"/>
        <family val="2"/>
      </rPr>
      <t xml:space="preserve"> </t>
    </r>
    <r>
      <rPr>
        <sz val="10"/>
        <color rgb="FF000000"/>
        <rFont val="돋움"/>
        <family val="3"/>
        <charset val="129"/>
      </rPr>
      <t>목록은</t>
    </r>
    <r>
      <rPr>
        <sz val="10"/>
        <color rgb="FF000000"/>
        <rFont val="Calibri"/>
        <family val="2"/>
      </rPr>
      <t xml:space="preserve"> </t>
    </r>
    <r>
      <rPr>
        <sz val="10"/>
        <color rgb="FF000000"/>
        <rFont val="돋움"/>
        <family val="3"/>
        <charset val="129"/>
      </rPr>
      <t>페이지</t>
    </r>
    <r>
      <rPr>
        <sz val="10"/>
        <color rgb="FF000000"/>
        <rFont val="Calibri"/>
        <family val="2"/>
      </rPr>
      <t xml:space="preserve"> </t>
    </r>
    <r>
      <rPr>
        <sz val="10"/>
        <color rgb="FF000000"/>
        <rFont val="돋움"/>
        <family val="3"/>
        <charset val="129"/>
      </rPr>
      <t>하단에</t>
    </r>
    <r>
      <rPr>
        <sz val="10"/>
        <color rgb="FF000000"/>
        <rFont val="Calibri"/>
        <family val="2"/>
      </rPr>
      <t xml:space="preserve"> </t>
    </r>
    <r>
      <rPr>
        <sz val="10"/>
        <color rgb="FF000000"/>
        <rFont val="돋움"/>
        <family val="3"/>
        <charset val="129"/>
      </rPr>
      <t>다음과</t>
    </r>
    <r>
      <rPr>
        <sz val="10"/>
        <color rgb="FF000000"/>
        <rFont val="Calibri"/>
        <family val="2"/>
      </rPr>
      <t xml:space="preserve"> </t>
    </r>
    <r>
      <rPr>
        <sz val="10"/>
        <color rgb="FF000000"/>
        <rFont val="돋움"/>
        <family val="3"/>
        <charset val="129"/>
      </rPr>
      <t>같이</t>
    </r>
    <r>
      <rPr>
        <sz val="10"/>
        <color rgb="FF000000"/>
        <rFont val="Calibri"/>
        <family val="2"/>
      </rPr>
      <t xml:space="preserve"> </t>
    </r>
    <r>
      <rPr>
        <sz val="10"/>
        <color rgb="FF000000"/>
        <rFont val="돋움"/>
        <family val="3"/>
        <charset val="129"/>
      </rPr>
      <t>표시됩니다</t>
    </r>
    <r>
      <rPr>
        <sz val="10"/>
        <color rgb="FF000000"/>
        <rFont val="Calibri"/>
        <family val="2"/>
      </rPr>
      <t>.:</t>
    </r>
    <phoneticPr fontId="2" type="noConversion"/>
  </si>
  <si>
    <r>
      <rPr>
        <sz val="11"/>
        <color rgb="FF000000"/>
        <rFont val="Calibri"/>
        <family val="2"/>
      </rPr>
      <t>10+ 220세트를</t>
    </r>
    <r>
      <rPr>
        <sz val="11"/>
        <color rgb="FF000000"/>
        <rFont val="돋움"/>
        <family val="2"/>
        <charset val="129"/>
      </rPr>
      <t xml:space="preserve"> 수행하신 후 다음 셀로 넘어갑니다</t>
    </r>
    <r>
      <rPr>
        <sz val="11"/>
        <color rgb="FF000000"/>
        <rFont val="Calibri"/>
        <family val="2"/>
      </rPr>
      <t xml:space="preserve">. - </t>
    </r>
    <r>
      <rPr>
        <sz val="11"/>
        <color rgb="FF000000"/>
        <rFont val="돋움"/>
        <family val="2"/>
        <charset val="129"/>
      </rPr>
      <t>이</t>
    </r>
    <r>
      <rPr>
        <sz val="11"/>
        <color rgb="FF000000"/>
        <rFont val="Calibri"/>
        <family val="2"/>
      </rPr>
      <t xml:space="preserve"> </t>
    </r>
    <r>
      <rPr>
        <sz val="11"/>
        <color rgb="FF000000"/>
        <rFont val="돋움"/>
        <family val="2"/>
        <charset val="129"/>
      </rPr>
      <t>예에서는</t>
    </r>
    <r>
      <rPr>
        <sz val="11"/>
        <color rgb="FF000000"/>
        <rFont val="Calibri"/>
        <family val="2"/>
      </rPr>
      <t xml:space="preserve"> MRS:8+ @ 200</t>
    </r>
    <r>
      <rPr>
        <sz val="11"/>
        <color rgb="FF000000"/>
        <rFont val="돋움"/>
        <family val="2"/>
        <charset val="129"/>
      </rPr>
      <t>으로</t>
    </r>
    <r>
      <rPr>
        <sz val="11"/>
        <color rgb="FF000000"/>
        <rFont val="Calibri"/>
        <family val="2"/>
      </rPr>
      <t xml:space="preserve"> </t>
    </r>
    <r>
      <rPr>
        <sz val="11"/>
        <color rgb="FF000000"/>
        <rFont val="돋움"/>
        <family val="2"/>
        <charset val="129"/>
      </rPr>
      <t>표시된 셀입니다.</t>
    </r>
    <r>
      <rPr>
        <sz val="11"/>
        <color rgb="FF000000"/>
        <rFont val="Calibri"/>
        <family val="2"/>
      </rPr>
      <t xml:space="preserve">. </t>
    </r>
    <r>
      <rPr>
        <sz val="11"/>
        <color rgb="FF000000"/>
        <rFont val="돋움"/>
        <family val="2"/>
        <charset val="129"/>
      </rPr>
      <t>즉</t>
    </r>
    <r>
      <rPr>
        <sz val="11"/>
        <color rgb="FF000000"/>
        <rFont val="Calibri"/>
        <family val="2"/>
      </rPr>
      <t xml:space="preserve">, </t>
    </r>
    <r>
      <rPr>
        <sz val="11"/>
        <color rgb="FF000000"/>
        <rFont val="돋움"/>
        <family val="2"/>
        <charset val="129"/>
      </rPr>
      <t>중량을</t>
    </r>
    <r>
      <rPr>
        <sz val="11"/>
        <color rgb="FF000000"/>
        <rFont val="Calibri"/>
        <family val="2"/>
      </rPr>
      <t xml:space="preserve"> 200 lb</t>
    </r>
    <r>
      <rPr>
        <sz val="11"/>
        <color rgb="FF000000"/>
        <rFont val="돋움"/>
        <family val="2"/>
        <charset val="129"/>
      </rPr>
      <t>으로</t>
    </r>
    <r>
      <rPr>
        <sz val="11"/>
        <color rgb="FF000000"/>
        <rFont val="Calibri"/>
        <family val="2"/>
      </rPr>
      <t xml:space="preserve"> </t>
    </r>
    <r>
      <rPr>
        <sz val="11"/>
        <color rgb="FF000000"/>
        <rFont val="돋움"/>
        <family val="2"/>
        <charset val="129"/>
      </rPr>
      <t>줄인</t>
    </r>
    <r>
      <rPr>
        <sz val="11"/>
        <color rgb="FF000000"/>
        <rFont val="Calibri"/>
        <family val="2"/>
      </rPr>
      <t xml:space="preserve"> </t>
    </r>
    <r>
      <rPr>
        <sz val="11"/>
        <color rgb="FF000000"/>
        <rFont val="돋움"/>
        <family val="2"/>
        <charset val="129"/>
      </rPr>
      <t>다음</t>
    </r>
    <r>
      <rPr>
        <sz val="11"/>
        <color rgb="FF000000"/>
        <rFont val="Calibri"/>
        <family val="2"/>
      </rPr>
      <t xml:space="preserve"> </t>
    </r>
    <r>
      <rPr>
        <sz val="11"/>
        <color rgb="FF000000"/>
        <rFont val="돋움"/>
        <family val="2"/>
        <charset val="129"/>
      </rPr>
      <t>최소</t>
    </r>
    <r>
      <rPr>
        <sz val="11"/>
        <color rgb="FF000000"/>
        <rFont val="Calibri"/>
        <family val="2"/>
      </rPr>
      <t xml:space="preserve"> 8</t>
    </r>
    <r>
      <rPr>
        <sz val="11"/>
        <color rgb="FF000000"/>
        <rFont val="돋움"/>
        <family val="2"/>
        <charset val="129"/>
      </rPr>
      <t>회</t>
    </r>
    <r>
      <rPr>
        <sz val="11"/>
        <color rgb="FF000000"/>
        <rFont val="Calibri"/>
        <family val="2"/>
      </rPr>
      <t xml:space="preserve"> </t>
    </r>
    <r>
      <rPr>
        <sz val="11"/>
        <color rgb="FF000000"/>
        <rFont val="돋움"/>
        <family val="2"/>
        <charset val="129"/>
      </rPr>
      <t>반복을</t>
    </r>
    <r>
      <rPr>
        <sz val="11"/>
        <color rgb="FF000000"/>
        <rFont val="Calibri"/>
        <family val="2"/>
      </rPr>
      <t xml:space="preserve"> </t>
    </r>
    <r>
      <rPr>
        <sz val="11"/>
        <color rgb="FF000000"/>
        <rFont val="돋움"/>
        <family val="2"/>
        <charset val="129"/>
      </rPr>
      <t>목표로</t>
    </r>
    <r>
      <rPr>
        <sz val="11"/>
        <color rgb="FF000000"/>
        <rFont val="Calibri"/>
        <family val="2"/>
      </rPr>
      <t xml:space="preserve"> </t>
    </r>
    <r>
      <rPr>
        <sz val="11"/>
        <color rgb="FF000000"/>
        <rFont val="돋움"/>
        <family val="2"/>
        <charset val="129"/>
      </rPr>
      <t>최대</t>
    </r>
    <r>
      <rPr>
        <sz val="11"/>
        <color rgb="FF000000"/>
        <rFont val="Calibri"/>
        <family val="2"/>
      </rPr>
      <t xml:space="preserve"> </t>
    </r>
    <r>
      <rPr>
        <sz val="11"/>
        <color rgb="FF000000"/>
        <rFont val="돋움"/>
        <family val="2"/>
        <charset val="129"/>
      </rPr>
      <t>반복</t>
    </r>
    <r>
      <rPr>
        <sz val="11"/>
        <color rgb="FF000000"/>
        <rFont val="Calibri"/>
        <family val="2"/>
      </rPr>
      <t xml:space="preserve"> </t>
    </r>
    <r>
      <rPr>
        <sz val="11"/>
        <color rgb="FF000000"/>
        <rFont val="돋움"/>
        <family val="2"/>
        <charset val="129"/>
      </rPr>
      <t>세트</t>
    </r>
    <r>
      <rPr>
        <sz val="11"/>
        <color rgb="FF000000"/>
        <rFont val="Calibri"/>
        <family val="2"/>
      </rPr>
      <t>(MRS)</t>
    </r>
    <r>
      <rPr>
        <sz val="11"/>
        <color rgb="FF000000"/>
        <rFont val="돋움"/>
        <family val="2"/>
        <charset val="129"/>
      </rPr>
      <t>를</t>
    </r>
    <r>
      <rPr>
        <sz val="11"/>
        <color rgb="FF000000"/>
        <rFont val="Calibri"/>
        <family val="2"/>
      </rPr>
      <t xml:space="preserve"> </t>
    </r>
    <r>
      <rPr>
        <sz val="11"/>
        <color rgb="FF000000"/>
        <rFont val="돋움"/>
        <family val="2"/>
        <charset val="129"/>
      </rPr>
      <t>수행합니다</t>
    </r>
    <r>
      <rPr>
        <sz val="11"/>
        <color rgb="FF000000"/>
        <rFont val="Calibri"/>
        <family val="2"/>
      </rPr>
      <t>(</t>
    </r>
    <r>
      <rPr>
        <sz val="11"/>
        <color rgb="FF000000"/>
        <rFont val="돋움"/>
        <family val="2"/>
        <charset val="129"/>
      </rPr>
      <t>가능한</t>
    </r>
    <r>
      <rPr>
        <sz val="11"/>
        <color rgb="FF000000"/>
        <rFont val="Calibri"/>
        <family val="2"/>
      </rPr>
      <t xml:space="preserve"> </t>
    </r>
    <r>
      <rPr>
        <sz val="11"/>
        <color rgb="FF000000"/>
        <rFont val="돋움"/>
        <family val="2"/>
        <charset val="129"/>
      </rPr>
      <t>경우</t>
    </r>
    <r>
      <rPr>
        <sz val="11"/>
        <color rgb="FF000000"/>
        <rFont val="Calibri"/>
        <family val="2"/>
      </rPr>
      <t xml:space="preserve"> </t>
    </r>
    <r>
      <rPr>
        <sz val="11"/>
        <color rgb="FF000000"/>
        <rFont val="돋움"/>
        <family val="2"/>
        <charset val="129"/>
      </rPr>
      <t>더</t>
    </r>
    <r>
      <rPr>
        <sz val="11"/>
        <color rgb="FF000000"/>
        <rFont val="Calibri"/>
        <family val="2"/>
      </rPr>
      <t xml:space="preserve"> </t>
    </r>
    <r>
      <rPr>
        <sz val="11"/>
        <color rgb="FF000000"/>
        <rFont val="돋움"/>
        <family val="2"/>
        <charset val="129"/>
      </rPr>
      <t>많이</t>
    </r>
    <r>
      <rPr>
        <sz val="11"/>
        <color rgb="FF000000"/>
        <rFont val="Calibri"/>
        <family val="2"/>
      </rPr>
      <t>).</t>
    </r>
    <phoneticPr fontId="2" type="noConversion"/>
  </si>
  <si>
    <r>
      <rPr>
        <b/>
        <sz val="11"/>
        <color rgb="FF000000"/>
        <rFont val="Calibri"/>
        <family val="2"/>
      </rPr>
      <t xml:space="preserve">Lift 2:     </t>
    </r>
    <r>
      <rPr>
        <sz val="11"/>
        <color rgb="FF000000"/>
        <rFont val="맑은 고딕"/>
        <family val="3"/>
        <charset val="129"/>
      </rPr>
      <t>해당일의</t>
    </r>
    <r>
      <rPr>
        <sz val="11"/>
        <color rgb="FF000000"/>
        <rFont val="돋움"/>
        <family val="2"/>
        <charset val="129"/>
      </rPr>
      <t xml:space="preserve"> 두</t>
    </r>
    <r>
      <rPr>
        <sz val="11"/>
        <color rgb="FF000000"/>
        <rFont val="Calibri"/>
        <family val="2"/>
      </rPr>
      <t xml:space="preserve"> </t>
    </r>
    <r>
      <rPr>
        <sz val="11"/>
        <color rgb="FF000000"/>
        <rFont val="돋움"/>
        <family val="2"/>
        <charset val="129"/>
      </rPr>
      <t>번째</t>
    </r>
    <r>
      <rPr>
        <sz val="11"/>
        <color rgb="FF000000"/>
        <rFont val="Calibri"/>
        <family val="2"/>
      </rPr>
      <t xml:space="preserve"> </t>
    </r>
    <r>
      <rPr>
        <sz val="11"/>
        <color rgb="FF000000"/>
        <rFont val="돋움"/>
        <family val="2"/>
        <charset val="129"/>
      </rPr>
      <t>리프트를</t>
    </r>
    <r>
      <rPr>
        <sz val="11"/>
        <color rgb="FF000000"/>
        <rFont val="Calibri"/>
        <family val="2"/>
      </rPr>
      <t xml:space="preserve"> </t>
    </r>
    <r>
      <rPr>
        <sz val="11"/>
        <color rgb="FF000000"/>
        <rFont val="돋움"/>
        <family val="2"/>
        <charset val="129"/>
      </rPr>
      <t>위해</t>
    </r>
    <r>
      <rPr>
        <sz val="11"/>
        <color rgb="FF000000"/>
        <rFont val="Calibri"/>
        <family val="2"/>
      </rPr>
      <t xml:space="preserve">, </t>
    </r>
    <r>
      <rPr>
        <sz val="11"/>
        <color rgb="FF000000"/>
        <rFont val="돋움"/>
        <family val="2"/>
        <charset val="129"/>
      </rPr>
      <t>여러분은</t>
    </r>
    <r>
      <rPr>
        <sz val="11"/>
        <color rgb="FF000000"/>
        <rFont val="Calibri"/>
        <family val="2"/>
      </rPr>
      <t xml:space="preserve"> </t>
    </r>
    <r>
      <rPr>
        <sz val="11"/>
        <color rgb="FF000000"/>
        <rFont val="돋움"/>
        <family val="2"/>
        <charset val="129"/>
      </rPr>
      <t>쓰여진</t>
    </r>
    <r>
      <rPr>
        <sz val="11"/>
        <color rgb="FF000000"/>
        <rFont val="Calibri"/>
        <family val="2"/>
      </rPr>
      <t xml:space="preserve"> </t>
    </r>
    <r>
      <rPr>
        <sz val="11"/>
        <color rgb="FF000000"/>
        <rFont val="돋움"/>
        <family val="2"/>
        <charset val="129"/>
      </rPr>
      <t>대로</t>
    </r>
    <r>
      <rPr>
        <sz val="11"/>
        <color rgb="FF000000"/>
        <rFont val="Calibri"/>
        <family val="2"/>
      </rPr>
      <t xml:space="preserve"> </t>
    </r>
    <r>
      <rPr>
        <sz val="11"/>
        <color rgb="FF000000"/>
        <rFont val="돋움"/>
        <family val="2"/>
        <charset val="129"/>
      </rPr>
      <t>정확히</t>
    </r>
    <r>
      <rPr>
        <sz val="11"/>
        <color rgb="FF000000"/>
        <rFont val="Calibri"/>
        <family val="2"/>
      </rPr>
      <t xml:space="preserve"> </t>
    </r>
    <r>
      <rPr>
        <sz val="11"/>
        <color rgb="FF000000"/>
        <rFont val="돋움"/>
        <family val="2"/>
        <charset val="129"/>
      </rPr>
      <t>이행 하시면 됩니다</t>
    </r>
    <r>
      <rPr>
        <sz val="11"/>
        <color rgb="FF000000"/>
        <rFont val="Calibri"/>
        <family val="2"/>
      </rPr>
      <t xml:space="preserve">. </t>
    </r>
    <r>
      <rPr>
        <sz val="11"/>
        <color rgb="FF000000"/>
        <rFont val="돋움"/>
        <family val="2"/>
        <charset val="129"/>
      </rPr>
      <t>따라서</t>
    </r>
    <r>
      <rPr>
        <sz val="11"/>
        <color rgb="FF000000"/>
        <rFont val="Calibri"/>
        <family val="2"/>
      </rPr>
      <t xml:space="preserve"> 1</t>
    </r>
    <r>
      <rPr>
        <sz val="11"/>
        <color rgb="FF000000"/>
        <rFont val="돋움"/>
        <family val="2"/>
        <charset val="129"/>
      </rPr>
      <t>일차에는</t>
    </r>
    <r>
      <rPr>
        <sz val="11"/>
        <color rgb="FF000000"/>
        <rFont val="Calibri"/>
        <family val="2"/>
      </rPr>
      <t xml:space="preserve"> </t>
    </r>
    <r>
      <rPr>
        <sz val="11"/>
        <color rgb="FF000000"/>
        <rFont val="돋움"/>
        <family val="2"/>
        <charset val="129"/>
      </rPr>
      <t>클로즈 그립</t>
    </r>
    <r>
      <rPr>
        <sz val="11"/>
        <color rgb="FF000000"/>
        <rFont val="Calibri"/>
        <family val="2"/>
      </rPr>
      <t xml:space="preserve"> </t>
    </r>
    <r>
      <rPr>
        <sz val="11"/>
        <color rgb="FF000000"/>
        <rFont val="돋움"/>
        <family val="2"/>
        <charset val="129"/>
      </rPr>
      <t>벤치를</t>
    </r>
    <r>
      <rPr>
        <sz val="11"/>
        <color rgb="FF000000"/>
        <rFont val="Calibri"/>
        <family val="2"/>
      </rPr>
      <t xml:space="preserve"> </t>
    </r>
    <r>
      <rPr>
        <sz val="11"/>
        <color rgb="FF000000"/>
        <rFont val="돋움"/>
        <family val="2"/>
        <charset val="129"/>
      </rPr>
      <t>통해</t>
    </r>
    <r>
      <rPr>
        <sz val="11"/>
        <color rgb="FF000000"/>
        <rFont val="Calibri"/>
        <family val="2"/>
      </rPr>
      <t xml:space="preserve"> 220lb</t>
    </r>
    <r>
      <rPr>
        <sz val="11"/>
        <color rgb="FF000000"/>
        <rFont val="돋움"/>
        <family val="2"/>
        <charset val="129"/>
      </rPr>
      <t>의 무게를</t>
    </r>
    <r>
      <rPr>
        <sz val="11"/>
        <color rgb="FF000000"/>
        <rFont val="Calibri"/>
        <family val="2"/>
      </rPr>
      <t xml:space="preserve"> </t>
    </r>
    <r>
      <rPr>
        <sz val="11"/>
        <color rgb="FF000000"/>
        <rFont val="돋움"/>
        <family val="2"/>
        <charset val="129"/>
      </rPr>
      <t>수행하며</t>
    </r>
    <r>
      <rPr>
        <sz val="11"/>
        <color rgb="FF000000"/>
        <rFont val="Calibri"/>
        <family val="2"/>
      </rPr>
      <t xml:space="preserve">, </t>
    </r>
    <r>
      <rPr>
        <sz val="11"/>
        <color rgb="FF000000"/>
        <rFont val="돋움"/>
        <family val="2"/>
        <charset val="129"/>
      </rPr>
      <t>여기서</t>
    </r>
    <r>
      <rPr>
        <sz val="11"/>
        <color rgb="FF000000"/>
        <rFont val="Calibri"/>
        <family val="2"/>
      </rPr>
      <t xml:space="preserve"> 10</t>
    </r>
    <r>
      <rPr>
        <sz val="11"/>
        <color rgb="FF000000"/>
        <rFont val="돋움"/>
        <family val="2"/>
        <charset val="129"/>
      </rPr>
      <t>회</t>
    </r>
    <r>
      <rPr>
        <sz val="11"/>
        <color rgb="FF000000"/>
        <rFont val="Calibri"/>
        <family val="2"/>
      </rPr>
      <t xml:space="preserve"> </t>
    </r>
    <r>
      <rPr>
        <sz val="11"/>
        <color rgb="FF000000"/>
        <rFont val="돋움"/>
        <family val="2"/>
        <charset val="129"/>
      </rPr>
      <t>이상의</t>
    </r>
    <r>
      <rPr>
        <sz val="11"/>
        <color rgb="FF000000"/>
        <rFont val="Calibri"/>
        <family val="2"/>
      </rPr>
      <t xml:space="preserve"> </t>
    </r>
    <r>
      <rPr>
        <sz val="11"/>
        <color rgb="FF000000"/>
        <rFont val="돋움"/>
        <family val="2"/>
        <charset val="129"/>
      </rPr>
      <t>반복을</t>
    </r>
    <r>
      <rPr>
        <sz val="11"/>
        <color rgb="FF000000"/>
        <rFont val="Calibri"/>
        <family val="2"/>
      </rPr>
      <t xml:space="preserve"> </t>
    </r>
    <r>
      <rPr>
        <sz val="11"/>
        <color rgb="FF000000"/>
        <rFont val="돋움"/>
        <family val="2"/>
        <charset val="129"/>
      </rPr>
      <t>수행하여</t>
    </r>
    <r>
      <rPr>
        <sz val="11"/>
        <color rgb="FF000000"/>
        <rFont val="Calibri"/>
        <family val="2"/>
      </rPr>
      <t xml:space="preserve"> </t>
    </r>
    <r>
      <rPr>
        <sz val="11"/>
        <color rgb="FF000000"/>
        <rFont val="돋움"/>
        <family val="2"/>
        <charset val="129"/>
      </rPr>
      <t>새로운</t>
    </r>
    <r>
      <rPr>
        <sz val="11"/>
        <color rgb="FF000000"/>
        <rFont val="Calibri"/>
        <family val="2"/>
      </rPr>
      <t xml:space="preserve"> Rep PR</t>
    </r>
    <r>
      <rPr>
        <sz val="11"/>
        <color rgb="FF000000"/>
        <rFont val="돋움"/>
        <family val="2"/>
        <charset val="129"/>
      </rPr>
      <t>을</t>
    </r>
    <r>
      <rPr>
        <sz val="11"/>
        <color rgb="FF000000"/>
        <rFont val="Calibri"/>
        <family val="2"/>
      </rPr>
      <t xml:space="preserve"> </t>
    </r>
    <r>
      <rPr>
        <sz val="11"/>
        <color rgb="FF000000"/>
        <rFont val="돋움"/>
        <family val="2"/>
        <charset val="129"/>
      </rPr>
      <t>설정하는</t>
    </r>
    <r>
      <rPr>
        <sz val="11"/>
        <color rgb="FF000000"/>
        <rFont val="Calibri"/>
        <family val="2"/>
      </rPr>
      <t xml:space="preserve"> </t>
    </r>
    <r>
      <rPr>
        <sz val="11"/>
        <color rgb="FF000000"/>
        <rFont val="돋움"/>
        <family val="2"/>
        <charset val="129"/>
      </rPr>
      <t>것이</t>
    </r>
    <r>
      <rPr>
        <sz val="11"/>
        <color rgb="FF000000"/>
        <rFont val="Calibri"/>
        <family val="2"/>
      </rPr>
      <t xml:space="preserve"> </t>
    </r>
    <r>
      <rPr>
        <sz val="11"/>
        <color rgb="FF000000"/>
        <rFont val="돋움"/>
        <family val="2"/>
        <charset val="129"/>
      </rPr>
      <t>목표입니다.</t>
    </r>
    <phoneticPr fontId="2" type="noConversion"/>
  </si>
  <si>
    <r>
      <rPr>
        <sz val="11"/>
        <color rgb="FF000000"/>
        <rFont val="돋움"/>
        <family val="2"/>
        <charset val="129"/>
      </rPr>
      <t>이</t>
    </r>
    <r>
      <rPr>
        <sz val="11"/>
        <color rgb="FF000000"/>
        <rFont val="Calibri"/>
        <family val="2"/>
      </rPr>
      <t xml:space="preserve"> </t>
    </r>
    <r>
      <rPr>
        <sz val="11"/>
        <color rgb="FF000000"/>
        <rFont val="돋움"/>
        <family val="2"/>
        <charset val="129"/>
      </rPr>
      <t>행의</t>
    </r>
    <r>
      <rPr>
        <sz val="11"/>
        <color rgb="FF000000"/>
        <rFont val="Calibri"/>
        <family val="2"/>
      </rPr>
      <t xml:space="preserve"> </t>
    </r>
    <r>
      <rPr>
        <sz val="11"/>
        <color rgb="FF000000"/>
        <rFont val="돋움"/>
        <family val="2"/>
        <charset val="129"/>
      </rPr>
      <t>마지막</t>
    </r>
    <r>
      <rPr>
        <sz val="11"/>
        <color rgb="FF000000"/>
        <rFont val="Calibri"/>
        <family val="2"/>
      </rPr>
      <t xml:space="preserve"> </t>
    </r>
    <r>
      <rPr>
        <sz val="11"/>
        <color rgb="FF000000"/>
        <rFont val="돋움"/>
        <family val="2"/>
        <charset val="129"/>
      </rPr>
      <t>셀에는</t>
    </r>
    <r>
      <rPr>
        <sz val="11"/>
        <color rgb="FF000000"/>
        <rFont val="Calibri"/>
        <family val="2"/>
      </rPr>
      <t xml:space="preserve"> "5</t>
    </r>
    <r>
      <rPr>
        <sz val="11"/>
        <color rgb="FF000000"/>
        <rFont val="돋움"/>
        <family val="2"/>
        <charset val="129"/>
      </rPr>
      <t>번의</t>
    </r>
    <r>
      <rPr>
        <sz val="11"/>
        <color rgb="FF000000"/>
        <rFont val="Calibri"/>
        <family val="2"/>
      </rPr>
      <t xml:space="preserve"> </t>
    </r>
    <r>
      <rPr>
        <sz val="11"/>
        <color rgb="FF000000"/>
        <rFont val="돋움"/>
        <family val="2"/>
        <charset val="129"/>
      </rPr>
      <t>반복을</t>
    </r>
    <r>
      <rPr>
        <sz val="11"/>
        <color rgb="FF000000"/>
        <rFont val="Calibri"/>
        <family val="2"/>
      </rPr>
      <t xml:space="preserve"> </t>
    </r>
    <r>
      <rPr>
        <sz val="11"/>
        <color rgb="FF000000"/>
        <rFont val="돋움"/>
        <family val="2"/>
        <charset val="129"/>
      </rPr>
      <t>완료하지</t>
    </r>
    <r>
      <rPr>
        <sz val="11"/>
        <color rgb="FF000000"/>
        <rFont val="Calibri"/>
        <family val="2"/>
      </rPr>
      <t xml:space="preserve"> </t>
    </r>
    <r>
      <rPr>
        <sz val="11"/>
        <color rgb="FF000000"/>
        <rFont val="돋움"/>
        <family val="2"/>
        <charset val="129"/>
      </rPr>
      <t>못할</t>
    </r>
    <r>
      <rPr>
        <sz val="11"/>
        <color rgb="FF000000"/>
        <rFont val="Calibri"/>
        <family val="2"/>
      </rPr>
      <t xml:space="preserve"> </t>
    </r>
    <r>
      <rPr>
        <sz val="11"/>
        <color rgb="FF000000"/>
        <rFont val="돋움"/>
        <family val="2"/>
        <charset val="129"/>
      </rPr>
      <t>때까지</t>
    </r>
    <r>
      <rPr>
        <sz val="11"/>
        <color rgb="FF000000"/>
        <rFont val="Calibri"/>
        <family val="2"/>
      </rPr>
      <t xml:space="preserve"> EMOM"</t>
    </r>
    <r>
      <rPr>
        <sz val="11"/>
        <color rgb="FF000000"/>
        <rFont val="돋움"/>
        <family val="2"/>
        <charset val="129"/>
      </rPr>
      <t>이라고</t>
    </r>
    <r>
      <rPr>
        <sz val="11"/>
        <color rgb="FF000000"/>
        <rFont val="Calibri"/>
        <family val="2"/>
      </rPr>
      <t xml:space="preserve"> </t>
    </r>
    <r>
      <rPr>
        <sz val="11"/>
        <color rgb="FF000000"/>
        <rFont val="돋움"/>
        <family val="2"/>
        <charset val="129"/>
      </rPr>
      <t>표시되어</t>
    </r>
    <r>
      <rPr>
        <sz val="11"/>
        <color rgb="FF000000"/>
        <rFont val="Calibri"/>
        <family val="2"/>
      </rPr>
      <t xml:space="preserve"> </t>
    </r>
    <r>
      <rPr>
        <sz val="11"/>
        <color rgb="FF000000"/>
        <rFont val="돋움"/>
        <family val="2"/>
        <charset val="129"/>
      </rPr>
      <t>있으며</t>
    </r>
    <r>
      <rPr>
        <sz val="11"/>
        <color rgb="FF000000"/>
        <rFont val="Calibri"/>
        <family val="2"/>
      </rPr>
      <t xml:space="preserve">, </t>
    </r>
    <r>
      <rPr>
        <sz val="11"/>
        <color rgb="FF000000"/>
        <rFont val="돋움"/>
        <family val="2"/>
        <charset val="129"/>
      </rPr>
      <t>여기서</t>
    </r>
    <r>
      <rPr>
        <sz val="11"/>
        <color rgb="FF000000"/>
        <rFont val="Calibri"/>
        <family val="2"/>
      </rPr>
      <t xml:space="preserve"> </t>
    </r>
    <r>
      <rPr>
        <sz val="11"/>
        <color rgb="FF000000"/>
        <rFont val="돋움"/>
        <family val="2"/>
        <charset val="129"/>
      </rPr>
      <t>해당</t>
    </r>
    <r>
      <rPr>
        <sz val="11"/>
        <color rgb="FF000000"/>
        <rFont val="Calibri"/>
        <family val="2"/>
      </rPr>
      <t xml:space="preserve"> </t>
    </r>
    <r>
      <rPr>
        <sz val="11"/>
        <color rgb="FF000000"/>
        <rFont val="돋움"/>
        <family val="2"/>
        <charset val="129"/>
      </rPr>
      <t>날짜의</t>
    </r>
    <r>
      <rPr>
        <sz val="11"/>
        <color rgb="FF000000"/>
        <rFont val="Calibri"/>
        <family val="2"/>
      </rPr>
      <t xml:space="preserve"> </t>
    </r>
    <r>
      <rPr>
        <sz val="11"/>
        <color rgb="FF000000"/>
        <rFont val="돋움"/>
        <family val="2"/>
        <charset val="129"/>
      </rPr>
      <t>나머지</t>
    </r>
    <r>
      <rPr>
        <sz val="11"/>
        <color rgb="FF000000"/>
        <rFont val="Calibri"/>
        <family val="2"/>
      </rPr>
      <t xml:space="preserve"> </t>
    </r>
    <r>
      <rPr>
        <sz val="11"/>
        <color rgb="FF000000"/>
        <rFont val="돋움"/>
        <family val="2"/>
        <charset val="129"/>
      </rPr>
      <t>볼륨을</t>
    </r>
    <r>
      <rPr>
        <sz val="11"/>
        <color rgb="FF000000"/>
        <rFont val="Calibri"/>
        <family val="2"/>
      </rPr>
      <t xml:space="preserve"> </t>
    </r>
    <r>
      <rPr>
        <sz val="11"/>
        <color rgb="FF000000"/>
        <rFont val="돋움"/>
        <family val="2"/>
        <charset val="129"/>
      </rPr>
      <t>확인할</t>
    </r>
    <r>
      <rPr>
        <sz val="11"/>
        <color rgb="FF000000"/>
        <rFont val="Calibri"/>
        <family val="2"/>
      </rPr>
      <t xml:space="preserve"> </t>
    </r>
    <r>
      <rPr>
        <sz val="11"/>
        <color rgb="FF000000"/>
        <rFont val="돋움"/>
        <family val="2"/>
        <charset val="129"/>
      </rPr>
      <t>수</t>
    </r>
    <r>
      <rPr>
        <sz val="11"/>
        <color rgb="FF000000"/>
        <rFont val="Calibri"/>
        <family val="2"/>
      </rPr>
      <t xml:space="preserve"> </t>
    </r>
    <r>
      <rPr>
        <sz val="11"/>
        <color rgb="FF000000"/>
        <rFont val="돋움"/>
        <family val="2"/>
        <charset val="129"/>
      </rPr>
      <t>있습니다</t>
    </r>
    <r>
      <rPr>
        <sz val="11"/>
        <color rgb="FF000000"/>
        <rFont val="Calibri"/>
        <family val="2"/>
      </rPr>
      <t>.</t>
    </r>
    <phoneticPr fontId="2" type="noConversion"/>
  </si>
  <si>
    <r>
      <rPr>
        <sz val="11"/>
        <color rgb="FF000000"/>
        <rFont val="돋움"/>
        <family val="3"/>
        <charset val="129"/>
      </rPr>
      <t>즉</t>
    </r>
    <r>
      <rPr>
        <sz val="11"/>
        <color rgb="FF000000"/>
        <rFont val="Calibri"/>
        <family val="2"/>
      </rPr>
      <t>, 200lb</t>
    </r>
    <r>
      <rPr>
        <sz val="11"/>
        <color rgb="FF000000"/>
        <rFont val="맑은 고딕"/>
        <family val="3"/>
        <charset val="129"/>
      </rPr>
      <t>의</t>
    </r>
    <r>
      <rPr>
        <sz val="11"/>
        <color rgb="FF000000"/>
        <rFont val="Calibri"/>
        <family val="2"/>
      </rPr>
      <t xml:space="preserve"> </t>
    </r>
    <r>
      <rPr>
        <sz val="11"/>
        <color rgb="FF000000"/>
        <rFont val="맑은 고딕"/>
        <family val="3"/>
        <charset val="129"/>
      </rPr>
      <t>무게로</t>
    </r>
    <r>
      <rPr>
        <sz val="11"/>
        <color rgb="FF000000"/>
        <rFont val="Calibri"/>
        <family val="2"/>
      </rPr>
      <t xml:space="preserve"> </t>
    </r>
    <r>
      <rPr>
        <sz val="11"/>
        <color rgb="FF000000"/>
        <rFont val="돋움"/>
        <family val="3"/>
        <charset val="129"/>
      </rPr>
      <t>최소</t>
    </r>
    <r>
      <rPr>
        <sz val="11"/>
        <color rgb="FF000000"/>
        <rFont val="Calibri"/>
        <family val="2"/>
      </rPr>
      <t xml:space="preserve"> 5</t>
    </r>
    <r>
      <rPr>
        <sz val="11"/>
        <color rgb="FF000000"/>
        <rFont val="돋움"/>
        <family val="3"/>
        <charset val="129"/>
      </rPr>
      <t>번의</t>
    </r>
    <r>
      <rPr>
        <sz val="11"/>
        <color rgb="FF000000"/>
        <rFont val="Calibri"/>
        <family val="2"/>
      </rPr>
      <t xml:space="preserve"> </t>
    </r>
    <r>
      <rPr>
        <sz val="11"/>
        <color rgb="FF000000"/>
        <rFont val="돋움"/>
        <family val="3"/>
        <charset val="129"/>
      </rPr>
      <t>반복을</t>
    </r>
    <r>
      <rPr>
        <sz val="11"/>
        <color rgb="FF000000"/>
        <rFont val="Calibri"/>
        <family val="2"/>
      </rPr>
      <t xml:space="preserve"> </t>
    </r>
    <r>
      <rPr>
        <sz val="11"/>
        <color rgb="FF000000"/>
        <rFont val="돋움"/>
        <family val="3"/>
        <charset val="129"/>
      </rPr>
      <t>완료할</t>
    </r>
    <r>
      <rPr>
        <sz val="11"/>
        <color rgb="FF000000"/>
        <rFont val="Calibri"/>
        <family val="2"/>
      </rPr>
      <t xml:space="preserve"> </t>
    </r>
    <r>
      <rPr>
        <sz val="11"/>
        <color rgb="FF000000"/>
        <rFont val="돋움"/>
        <family val="3"/>
        <charset val="129"/>
      </rPr>
      <t>수</t>
    </r>
    <r>
      <rPr>
        <sz val="11"/>
        <color rgb="FF000000"/>
        <rFont val="Calibri"/>
        <family val="2"/>
      </rPr>
      <t xml:space="preserve"> </t>
    </r>
    <r>
      <rPr>
        <sz val="11"/>
        <color rgb="FF000000"/>
        <rFont val="돋움"/>
        <family val="3"/>
        <charset val="129"/>
      </rPr>
      <t>없을</t>
    </r>
    <r>
      <rPr>
        <sz val="11"/>
        <color rgb="FF000000"/>
        <rFont val="Calibri"/>
        <family val="2"/>
      </rPr>
      <t xml:space="preserve"> </t>
    </r>
    <r>
      <rPr>
        <sz val="11"/>
        <color rgb="FF000000"/>
        <rFont val="돋움"/>
        <family val="3"/>
        <charset val="129"/>
      </rPr>
      <t>때까지</t>
    </r>
    <r>
      <rPr>
        <sz val="11"/>
        <color rgb="FF000000"/>
        <rFont val="Calibri"/>
        <family val="2"/>
      </rPr>
      <t xml:space="preserve"> </t>
    </r>
    <r>
      <rPr>
        <sz val="11"/>
        <color rgb="FF000000"/>
        <rFont val="돋움"/>
        <family val="3"/>
        <charset val="129"/>
      </rPr>
      <t>가능한</t>
    </r>
    <r>
      <rPr>
        <sz val="11"/>
        <color rgb="FF000000"/>
        <rFont val="Calibri"/>
        <family val="2"/>
      </rPr>
      <t xml:space="preserve"> </t>
    </r>
    <r>
      <rPr>
        <sz val="11"/>
        <color rgb="FF000000"/>
        <rFont val="돋움"/>
        <family val="3"/>
        <charset val="129"/>
      </rPr>
      <t>한</t>
    </r>
    <r>
      <rPr>
        <sz val="11"/>
        <color rgb="FF000000"/>
        <rFont val="Calibri"/>
        <family val="2"/>
      </rPr>
      <t xml:space="preserve"> </t>
    </r>
    <r>
      <rPr>
        <sz val="11"/>
        <color rgb="FF000000"/>
        <rFont val="돋움"/>
        <family val="3"/>
        <charset val="129"/>
      </rPr>
      <t>많은</t>
    </r>
    <r>
      <rPr>
        <sz val="11"/>
        <color rgb="FF000000"/>
        <rFont val="Calibri"/>
        <family val="2"/>
      </rPr>
      <t xml:space="preserve"> </t>
    </r>
    <r>
      <rPr>
        <sz val="11"/>
        <color rgb="FF000000"/>
        <rFont val="돋움"/>
        <family val="3"/>
        <charset val="129"/>
      </rPr>
      <t>반복하며 계속</t>
    </r>
    <r>
      <rPr>
        <sz val="11"/>
        <color rgb="FF000000"/>
        <rFont val="Calibri"/>
        <family val="2"/>
      </rPr>
      <t xml:space="preserve"> </t>
    </r>
    <r>
      <rPr>
        <sz val="11"/>
        <color rgb="FF000000"/>
        <rFont val="돋움"/>
        <family val="3"/>
        <charset val="129"/>
      </rPr>
      <t>세트를</t>
    </r>
    <r>
      <rPr>
        <sz val="11"/>
        <color rgb="FF000000"/>
        <rFont val="Calibri"/>
        <family val="2"/>
      </rPr>
      <t xml:space="preserve"> </t>
    </r>
    <r>
      <rPr>
        <sz val="11"/>
        <color rgb="FF000000"/>
        <rFont val="돋움"/>
        <family val="3"/>
        <charset val="129"/>
      </rPr>
      <t>수행합니다</t>
    </r>
    <r>
      <rPr>
        <sz val="11"/>
        <color rgb="FF000000"/>
        <rFont val="Calibri"/>
        <family val="2"/>
      </rPr>
      <t>.</t>
    </r>
    <phoneticPr fontId="2" type="noConversion"/>
  </si>
  <si>
    <r>
      <rPr>
        <b/>
        <sz val="10"/>
        <color rgb="FF000000"/>
        <rFont val="맑은 고딕"/>
        <family val="2"/>
        <charset val="129"/>
      </rPr>
      <t>여기서</t>
    </r>
    <r>
      <rPr>
        <b/>
        <sz val="10"/>
        <color rgb="FF000000"/>
        <rFont val="Calibri"/>
        <family val="2"/>
      </rPr>
      <t xml:space="preserve"> </t>
    </r>
    <r>
      <rPr>
        <b/>
        <sz val="10"/>
        <color rgb="FF000000"/>
        <rFont val="맑은 고딕"/>
        <family val="2"/>
        <charset val="129"/>
      </rPr>
      <t>핵심은</t>
    </r>
    <r>
      <rPr>
        <b/>
        <sz val="10"/>
        <color rgb="FF000000"/>
        <rFont val="Calibri"/>
        <family val="2"/>
      </rPr>
      <t xml:space="preserve"> </t>
    </r>
    <r>
      <rPr>
        <b/>
        <sz val="10"/>
        <color rgb="FF000000"/>
        <rFont val="맑은 고딕"/>
        <family val="2"/>
        <charset val="129"/>
      </rPr>
      <t>매</t>
    </r>
    <r>
      <rPr>
        <b/>
        <sz val="10"/>
        <color rgb="FF000000"/>
        <rFont val="Calibri"/>
        <family val="2"/>
      </rPr>
      <t xml:space="preserve"> </t>
    </r>
    <r>
      <rPr>
        <b/>
        <sz val="10"/>
        <color rgb="FF000000"/>
        <rFont val="맑은 고딕"/>
        <family val="2"/>
        <charset val="129"/>
      </rPr>
      <t>분마다</t>
    </r>
    <r>
      <rPr>
        <b/>
        <sz val="10"/>
        <color rgb="FF000000"/>
        <rFont val="Calibri"/>
        <family val="2"/>
      </rPr>
      <t xml:space="preserve">(EMOM) </t>
    </r>
    <r>
      <rPr>
        <b/>
        <sz val="10"/>
        <color rgb="FF000000"/>
        <rFont val="맑은 고딕"/>
        <family val="2"/>
        <charset val="129"/>
      </rPr>
      <t>이러한</t>
    </r>
    <r>
      <rPr>
        <b/>
        <sz val="10"/>
        <color rgb="FF000000"/>
        <rFont val="Calibri"/>
        <family val="2"/>
      </rPr>
      <t xml:space="preserve"> </t>
    </r>
    <r>
      <rPr>
        <b/>
        <sz val="10"/>
        <color rgb="FF000000"/>
        <rFont val="맑은 고딕"/>
        <family val="2"/>
        <charset val="129"/>
      </rPr>
      <t>세트는</t>
    </r>
    <r>
      <rPr>
        <b/>
        <sz val="10"/>
        <color rgb="FF000000"/>
        <rFont val="Calibri"/>
        <family val="2"/>
      </rPr>
      <t xml:space="preserve"> 1</t>
    </r>
    <r>
      <rPr>
        <b/>
        <sz val="10"/>
        <color rgb="FF000000"/>
        <rFont val="맑은 고딕"/>
        <family val="2"/>
        <charset val="129"/>
      </rPr>
      <t>분</t>
    </r>
    <r>
      <rPr>
        <b/>
        <sz val="10"/>
        <color rgb="FF000000"/>
        <rFont val="Calibri"/>
        <family val="2"/>
      </rPr>
      <t xml:space="preserve"> </t>
    </r>
    <r>
      <rPr>
        <b/>
        <sz val="10"/>
        <color rgb="FF000000"/>
        <rFont val="맑은 고딕"/>
        <family val="2"/>
        <charset val="129"/>
      </rPr>
      <t>정도만</t>
    </r>
    <r>
      <rPr>
        <b/>
        <sz val="10"/>
        <color rgb="FF000000"/>
        <rFont val="Calibri"/>
        <family val="2"/>
      </rPr>
      <t xml:space="preserve"> </t>
    </r>
    <r>
      <rPr>
        <b/>
        <sz val="10"/>
        <color rgb="FF000000"/>
        <rFont val="맑은 고딕"/>
        <family val="2"/>
        <charset val="129"/>
      </rPr>
      <t>휴식을</t>
    </r>
    <r>
      <rPr>
        <b/>
        <sz val="10"/>
        <color rgb="FF000000"/>
        <rFont val="Calibri"/>
        <family val="2"/>
      </rPr>
      <t xml:space="preserve"> </t>
    </r>
    <r>
      <rPr>
        <b/>
        <sz val="10"/>
        <color rgb="FF000000"/>
        <rFont val="맑은 고딕"/>
        <family val="2"/>
        <charset val="129"/>
      </rPr>
      <t>취한</t>
    </r>
    <r>
      <rPr>
        <b/>
        <sz val="10"/>
        <color rgb="FF000000"/>
        <rFont val="Calibri"/>
        <family val="2"/>
      </rPr>
      <t xml:space="preserve"> </t>
    </r>
    <r>
      <rPr>
        <b/>
        <sz val="10"/>
        <color rgb="FF000000"/>
        <rFont val="맑은 고딕"/>
        <family val="2"/>
        <charset val="129"/>
      </rPr>
      <t>상태에서</t>
    </r>
    <r>
      <rPr>
        <b/>
        <sz val="10"/>
        <color rgb="FF000000"/>
        <rFont val="Calibri"/>
        <family val="2"/>
      </rPr>
      <t xml:space="preserve"> </t>
    </r>
    <r>
      <rPr>
        <b/>
        <sz val="10"/>
        <color rgb="FF000000"/>
        <rFont val="맑은 고딕"/>
        <family val="2"/>
        <charset val="129"/>
      </rPr>
      <t>수행되어야</t>
    </r>
    <r>
      <rPr>
        <b/>
        <sz val="10"/>
        <color rgb="FF000000"/>
        <rFont val="Calibri"/>
        <family val="2"/>
      </rPr>
      <t xml:space="preserve"> </t>
    </r>
    <r>
      <rPr>
        <b/>
        <sz val="10"/>
        <color rgb="FF000000"/>
        <rFont val="맑은 고딕"/>
        <family val="2"/>
        <charset val="129"/>
      </rPr>
      <t>한다는</t>
    </r>
    <r>
      <rPr>
        <b/>
        <sz val="10"/>
        <color rgb="FF000000"/>
        <rFont val="Calibri"/>
        <family val="2"/>
      </rPr>
      <t xml:space="preserve"> </t>
    </r>
    <r>
      <rPr>
        <b/>
        <sz val="10"/>
        <color rgb="FF000000"/>
        <rFont val="맑은 고딕"/>
        <family val="2"/>
        <charset val="129"/>
      </rPr>
      <t>것입니다</t>
    </r>
    <r>
      <rPr>
        <b/>
        <sz val="10"/>
        <color rgb="FF000000"/>
        <rFont val="Calibri"/>
        <family val="2"/>
      </rPr>
      <t xml:space="preserve">. </t>
    </r>
    <r>
      <rPr>
        <b/>
        <sz val="10"/>
        <color rgb="FF000000"/>
        <rFont val="맑은 고딕"/>
        <family val="2"/>
        <charset val="129"/>
      </rPr>
      <t>피로</t>
    </r>
    <r>
      <rPr>
        <b/>
        <sz val="10"/>
        <color rgb="FF000000"/>
        <rFont val="Calibri"/>
        <family val="2"/>
      </rPr>
      <t xml:space="preserve"> </t>
    </r>
    <r>
      <rPr>
        <b/>
        <sz val="10"/>
        <color rgb="FF000000"/>
        <rFont val="맑은 고딕"/>
        <family val="2"/>
        <charset val="129"/>
      </rPr>
      <t>때문에</t>
    </r>
    <r>
      <rPr>
        <b/>
        <sz val="10"/>
        <color rgb="FF000000"/>
        <rFont val="Calibri"/>
        <family val="2"/>
      </rPr>
      <t xml:space="preserve"> </t>
    </r>
    <r>
      <rPr>
        <b/>
        <sz val="10"/>
        <color rgb="FF000000"/>
        <rFont val="맑은 고딕"/>
        <family val="2"/>
        <charset val="129"/>
      </rPr>
      <t>일일</t>
    </r>
    <r>
      <rPr>
        <b/>
        <sz val="10"/>
        <color rgb="FF000000"/>
        <rFont val="Calibri"/>
        <family val="2"/>
      </rPr>
      <t xml:space="preserve"> </t>
    </r>
    <r>
      <rPr>
        <b/>
        <sz val="10"/>
        <color rgb="FF000000"/>
        <rFont val="맑은 고딕"/>
        <family val="2"/>
        <charset val="129"/>
      </rPr>
      <t>총량이</t>
    </r>
    <r>
      <rPr>
        <b/>
        <sz val="10"/>
        <color rgb="FF000000"/>
        <rFont val="Calibri"/>
        <family val="2"/>
      </rPr>
      <t xml:space="preserve"> </t>
    </r>
    <r>
      <rPr>
        <b/>
        <sz val="10"/>
        <color rgb="FF000000"/>
        <rFont val="맑은 고딕"/>
        <family val="2"/>
        <charset val="129"/>
      </rPr>
      <t>제한되고</t>
    </r>
    <r>
      <rPr>
        <b/>
        <sz val="10"/>
        <color rgb="FF000000"/>
        <rFont val="Calibri"/>
        <family val="2"/>
      </rPr>
      <t xml:space="preserve"> </t>
    </r>
    <r>
      <rPr>
        <b/>
        <sz val="10"/>
        <color rgb="FF000000"/>
        <rFont val="맑은 고딕"/>
        <family val="2"/>
        <charset val="129"/>
      </rPr>
      <t>피로가 쌓이는</t>
    </r>
    <r>
      <rPr>
        <b/>
        <sz val="10"/>
        <color rgb="FF000000"/>
        <rFont val="Calibri"/>
        <family val="2"/>
      </rPr>
      <t xml:space="preserve"> </t>
    </r>
    <r>
      <rPr>
        <b/>
        <sz val="10"/>
        <color rgb="FF000000"/>
        <rFont val="맑은 고딕"/>
        <family val="2"/>
        <charset val="129"/>
      </rPr>
      <t>것을</t>
    </r>
    <r>
      <rPr>
        <b/>
        <sz val="10"/>
        <color rgb="FF000000"/>
        <rFont val="Calibri"/>
        <family val="2"/>
      </rPr>
      <t xml:space="preserve"> </t>
    </r>
    <r>
      <rPr>
        <b/>
        <sz val="10"/>
        <color rgb="FF000000"/>
        <rFont val="맑은 고딕"/>
        <family val="2"/>
        <charset val="129"/>
      </rPr>
      <t>방지할</t>
    </r>
    <r>
      <rPr>
        <b/>
        <sz val="10"/>
        <color rgb="FF000000"/>
        <rFont val="Calibri"/>
        <family val="2"/>
      </rPr>
      <t xml:space="preserve"> </t>
    </r>
    <r>
      <rPr>
        <b/>
        <sz val="10"/>
        <color rgb="FF000000"/>
        <rFont val="맑은 고딕"/>
        <family val="2"/>
        <charset val="129"/>
      </rPr>
      <t>수</t>
    </r>
    <r>
      <rPr>
        <b/>
        <sz val="10"/>
        <color rgb="FF000000"/>
        <rFont val="Calibri"/>
        <family val="2"/>
      </rPr>
      <t xml:space="preserve"> </t>
    </r>
    <r>
      <rPr>
        <b/>
        <sz val="10"/>
        <color rgb="FF000000"/>
        <rFont val="맑은 고딕"/>
        <family val="2"/>
        <charset val="129"/>
      </rPr>
      <t>있습니다</t>
    </r>
    <r>
      <rPr>
        <b/>
        <sz val="10"/>
        <color rgb="FF000000"/>
        <rFont val="Calibri"/>
        <family val="2"/>
      </rPr>
      <t>.</t>
    </r>
    <phoneticPr fontId="2" type="noConversion"/>
  </si>
  <si>
    <t>Chest, Arms, Back</t>
    <phoneticPr fontId="2" type="noConversion"/>
  </si>
  <si>
    <t>Legs, Abs</t>
    <phoneticPr fontId="2" type="noConversion"/>
  </si>
  <si>
    <t>Shoulders, Chest</t>
    <phoneticPr fontId="2" type="noConversion"/>
  </si>
  <si>
    <t>3x8-12 InclineDB | 3x8-12 PushDowns / SS Lat Raises | 3x8-12 Overhead Extensions / SS Lat Raises</t>
    <phoneticPr fontId="2" type="noConversion"/>
  </si>
  <si>
    <t>3x8 PullUps | 3x8-12 Seated Cable Rows | 5x15-20 FacePulls | 4x8-12 HammerCurls | 4x8-12 DB Curls</t>
    <phoneticPr fontId="2" type="noConversion"/>
  </si>
  <si>
    <t>3x8-12 Leg Press | 3x8-12 Leg Curls | 5x8-12 Calf Raises</t>
    <phoneticPr fontId="2" type="noConversion"/>
  </si>
  <si>
    <r>
      <rPr>
        <sz val="11"/>
        <color rgb="FF000000"/>
        <rFont val="맑은 고딕"/>
        <family val="3"/>
        <charset val="129"/>
      </rPr>
      <t>각</t>
    </r>
    <r>
      <rPr>
        <sz val="11"/>
        <color rgb="FF000000"/>
        <rFont val="Calibri"/>
        <family val="2"/>
      </rPr>
      <t xml:space="preserve"> </t>
    </r>
    <r>
      <rPr>
        <sz val="11"/>
        <color rgb="FF000000"/>
        <rFont val="맑은 고딕"/>
        <family val="3"/>
        <charset val="129"/>
      </rPr>
      <t>운동에</t>
    </r>
    <r>
      <rPr>
        <sz val="11"/>
        <color rgb="FF000000"/>
        <rFont val="Calibri"/>
        <family val="2"/>
      </rPr>
      <t xml:space="preserve"> </t>
    </r>
    <r>
      <rPr>
        <sz val="11"/>
        <color rgb="FF000000"/>
        <rFont val="맑은 고딕"/>
        <family val="3"/>
        <charset val="129"/>
      </rPr>
      <t>대해</t>
    </r>
    <r>
      <rPr>
        <sz val="11"/>
        <color rgb="FF000000"/>
        <rFont val="Calibri"/>
        <family val="2"/>
      </rPr>
      <t xml:space="preserve"> Maximum Effort, High Intensity </t>
    </r>
    <r>
      <rPr>
        <sz val="11"/>
        <color rgb="FF000000"/>
        <rFont val="맑은 고딕"/>
        <family val="3"/>
        <charset val="129"/>
      </rPr>
      <t>설정을</t>
    </r>
    <r>
      <rPr>
        <sz val="11"/>
        <color rgb="FF000000"/>
        <rFont val="Calibri"/>
        <family val="2"/>
      </rPr>
      <t xml:space="preserve"> 3</t>
    </r>
    <r>
      <rPr>
        <sz val="11"/>
        <color rgb="FF000000"/>
        <rFont val="맑은 고딕"/>
        <family val="3"/>
        <charset val="129"/>
      </rPr>
      <t>주에</t>
    </r>
    <r>
      <rPr>
        <sz val="11"/>
        <color rgb="FF000000"/>
        <rFont val="Calibri"/>
        <family val="2"/>
      </rPr>
      <t xml:space="preserve"> </t>
    </r>
    <r>
      <rPr>
        <sz val="11"/>
        <color rgb="FF000000"/>
        <rFont val="맑은 고딕"/>
        <family val="3"/>
        <charset val="129"/>
      </rPr>
      <t>한</t>
    </r>
    <r>
      <rPr>
        <sz val="11"/>
        <color rgb="FF000000"/>
        <rFont val="Calibri"/>
        <family val="2"/>
      </rPr>
      <t xml:space="preserve"> </t>
    </r>
    <r>
      <rPr>
        <sz val="11"/>
        <color rgb="FF000000"/>
        <rFont val="맑은 고딕"/>
        <family val="3"/>
        <charset val="129"/>
      </rPr>
      <t>번만</t>
    </r>
    <r>
      <rPr>
        <sz val="11"/>
        <color rgb="FF000000"/>
        <rFont val="Calibri"/>
        <family val="2"/>
      </rPr>
      <t xml:space="preserve"> </t>
    </r>
    <r>
      <rPr>
        <sz val="11"/>
        <color rgb="FF000000"/>
        <rFont val="맑은 고딕"/>
        <family val="3"/>
        <charset val="129"/>
      </rPr>
      <t>수행합니다</t>
    </r>
    <r>
      <rPr>
        <sz val="11"/>
        <color rgb="FF000000"/>
        <rFont val="Calibri"/>
        <family val="2"/>
      </rPr>
      <t>.</t>
    </r>
    <phoneticPr fontId="2" type="noConversion"/>
  </si>
  <si>
    <r>
      <rPr>
        <sz val="11"/>
        <color rgb="FF000000"/>
        <rFont val="맑은 고딕"/>
        <family val="3"/>
        <charset val="129"/>
      </rPr>
      <t>이</t>
    </r>
    <r>
      <rPr>
        <sz val="11"/>
        <color rgb="FF000000"/>
        <rFont val="Calibri"/>
        <family val="2"/>
      </rPr>
      <t xml:space="preserve"> </t>
    </r>
    <r>
      <rPr>
        <sz val="11"/>
        <color rgb="FF000000"/>
        <rFont val="맑은 고딕"/>
        <family val="3"/>
        <charset val="129"/>
      </rPr>
      <t>날에는</t>
    </r>
    <r>
      <rPr>
        <sz val="11"/>
        <color rgb="FF000000"/>
        <rFont val="Calibri"/>
        <family val="2"/>
      </rPr>
      <t xml:space="preserve"> </t>
    </r>
    <r>
      <rPr>
        <sz val="11"/>
        <color rgb="FF000000"/>
        <rFont val="맑은 고딕"/>
        <family val="3"/>
        <charset val="129"/>
      </rPr>
      <t>세</t>
    </r>
    <r>
      <rPr>
        <sz val="11"/>
        <color rgb="FF000000"/>
        <rFont val="Calibri"/>
        <family val="2"/>
      </rPr>
      <t xml:space="preserve"> </t>
    </r>
    <r>
      <rPr>
        <sz val="11"/>
        <color rgb="FF000000"/>
        <rFont val="맑은 고딕"/>
        <family val="3"/>
        <charset val="129"/>
      </rPr>
      <t>가지</t>
    </r>
    <r>
      <rPr>
        <sz val="11"/>
        <color rgb="FF000000"/>
        <rFont val="Calibri"/>
        <family val="2"/>
      </rPr>
      <t xml:space="preserve"> </t>
    </r>
    <r>
      <rPr>
        <sz val="11"/>
        <color rgb="FF000000"/>
        <rFont val="맑은 고딕"/>
        <family val="3"/>
        <charset val="129"/>
      </rPr>
      <t>옵션</t>
    </r>
    <r>
      <rPr>
        <sz val="11"/>
        <color rgb="FF000000"/>
        <rFont val="Calibri"/>
        <family val="2"/>
      </rPr>
      <t xml:space="preserve"> </t>
    </r>
    <r>
      <rPr>
        <sz val="11"/>
        <color rgb="FF000000"/>
        <rFont val="맑은 고딕"/>
        <family val="3"/>
        <charset val="129"/>
      </rPr>
      <t>중</t>
    </r>
    <r>
      <rPr>
        <sz val="11"/>
        <color rgb="FF000000"/>
        <rFont val="Calibri"/>
        <family val="2"/>
      </rPr>
      <t xml:space="preserve"> </t>
    </r>
    <r>
      <rPr>
        <sz val="11"/>
        <color rgb="FF000000"/>
        <rFont val="맑은 고딕"/>
        <family val="3"/>
        <charset val="129"/>
      </rPr>
      <t>하나</t>
    </r>
    <r>
      <rPr>
        <sz val="11"/>
        <color rgb="FF000000"/>
        <rFont val="Calibri"/>
        <family val="2"/>
      </rPr>
      <t xml:space="preserve">(6+, 4+ </t>
    </r>
    <r>
      <rPr>
        <sz val="11"/>
        <color rgb="FF000000"/>
        <rFont val="맑은 고딕"/>
        <family val="3"/>
        <charset val="129"/>
      </rPr>
      <t>또는</t>
    </r>
    <r>
      <rPr>
        <sz val="11"/>
        <color rgb="FF000000"/>
        <rFont val="Calibri"/>
        <family val="2"/>
      </rPr>
      <t xml:space="preserve"> 2+)</t>
    </r>
    <r>
      <rPr>
        <sz val="11"/>
        <color rgb="FF000000"/>
        <rFont val="맑은 고딕"/>
        <family val="3"/>
        <charset val="129"/>
      </rPr>
      <t>를</t>
    </r>
    <r>
      <rPr>
        <sz val="11"/>
        <color rgb="FF000000"/>
        <rFont val="Calibri"/>
        <family val="2"/>
      </rPr>
      <t xml:space="preserve"> </t>
    </r>
    <r>
      <rPr>
        <sz val="11"/>
        <color rgb="FF000000"/>
        <rFont val="맑은 고딕"/>
        <family val="3"/>
        <charset val="129"/>
      </rPr>
      <t>선택하고</t>
    </r>
    <r>
      <rPr>
        <sz val="11"/>
        <color rgb="FF000000"/>
        <rFont val="Calibri"/>
        <family val="2"/>
      </rPr>
      <t xml:space="preserve"> </t>
    </r>
    <r>
      <rPr>
        <sz val="11"/>
        <color rgb="FF000000"/>
        <rFont val="맑은 고딕"/>
        <family val="3"/>
        <charset val="129"/>
      </rPr>
      <t>워밍업한</t>
    </r>
    <r>
      <rPr>
        <sz val="11"/>
        <color rgb="FF000000"/>
        <rFont val="Calibri"/>
        <family val="2"/>
      </rPr>
      <t xml:space="preserve"> </t>
    </r>
    <r>
      <rPr>
        <sz val="11"/>
        <color rgb="FF000000"/>
        <rFont val="맑은 고딕"/>
        <family val="3"/>
        <charset val="129"/>
      </rPr>
      <t>다음</t>
    </r>
    <r>
      <rPr>
        <sz val="11"/>
        <color rgb="FF000000"/>
        <rFont val="Calibri"/>
        <family val="2"/>
      </rPr>
      <t xml:space="preserve"> </t>
    </r>
    <r>
      <rPr>
        <sz val="11"/>
        <color rgb="FF000000"/>
        <rFont val="맑은 고딕"/>
        <family val="3"/>
        <charset val="129"/>
      </rPr>
      <t>해당</t>
    </r>
    <r>
      <rPr>
        <sz val="11"/>
        <color rgb="FF000000"/>
        <rFont val="Calibri"/>
        <family val="2"/>
      </rPr>
      <t xml:space="preserve"> </t>
    </r>
    <r>
      <rPr>
        <sz val="11"/>
        <color rgb="FF000000"/>
        <rFont val="맑은 고딕"/>
        <family val="3"/>
        <charset val="129"/>
      </rPr>
      <t>가중치로</t>
    </r>
    <r>
      <rPr>
        <sz val="11"/>
        <color rgb="FF000000"/>
        <rFont val="Calibri"/>
        <family val="2"/>
      </rPr>
      <t xml:space="preserve"> AMRAP</t>
    </r>
    <r>
      <rPr>
        <sz val="11"/>
        <color rgb="FF000000"/>
        <rFont val="맑은 고딕"/>
        <family val="3"/>
        <charset val="129"/>
      </rPr>
      <t>을</t>
    </r>
    <r>
      <rPr>
        <sz val="11"/>
        <color rgb="FF000000"/>
        <rFont val="Calibri"/>
        <family val="2"/>
      </rPr>
      <t xml:space="preserve"> </t>
    </r>
    <r>
      <rPr>
        <sz val="11"/>
        <color rgb="FF000000"/>
        <rFont val="맑은 고딕"/>
        <family val="3"/>
        <charset val="129"/>
      </rPr>
      <t>수행합니다</t>
    </r>
    <r>
      <rPr>
        <sz val="11"/>
        <color rgb="FF000000"/>
        <rFont val="Calibri"/>
        <family val="2"/>
      </rPr>
      <t>.</t>
    </r>
    <phoneticPr fontId="2" type="noConversion"/>
  </si>
  <si>
    <r>
      <rPr>
        <b/>
        <sz val="11"/>
        <color rgb="FF000000"/>
        <rFont val="맑은 고딕"/>
        <family val="2"/>
        <charset val="129"/>
      </rPr>
      <t>표시된</t>
    </r>
    <r>
      <rPr>
        <b/>
        <sz val="11"/>
        <color rgb="FF000000"/>
        <rFont val="Calibri"/>
        <family val="2"/>
      </rPr>
      <t xml:space="preserve"> </t>
    </r>
    <r>
      <rPr>
        <b/>
        <sz val="11"/>
        <color rgb="FF000000"/>
        <rFont val="맑은 고딕"/>
        <family val="2"/>
        <charset val="129"/>
      </rPr>
      <t>최소</t>
    </r>
    <r>
      <rPr>
        <b/>
        <sz val="11"/>
        <color rgb="FF000000"/>
        <rFont val="Calibri"/>
        <family val="2"/>
      </rPr>
      <t xml:space="preserve"> </t>
    </r>
    <r>
      <rPr>
        <b/>
        <sz val="11"/>
        <color rgb="FF000000"/>
        <rFont val="맑은 고딕"/>
        <family val="2"/>
        <charset val="129"/>
      </rPr>
      <t>반복</t>
    </r>
    <r>
      <rPr>
        <b/>
        <sz val="11"/>
        <color rgb="FF000000"/>
        <rFont val="Calibri"/>
        <family val="2"/>
      </rPr>
      <t xml:space="preserve"> </t>
    </r>
    <r>
      <rPr>
        <b/>
        <sz val="11"/>
        <color rgb="FF000000"/>
        <rFont val="맑은 고딕"/>
        <family val="2"/>
        <charset val="129"/>
      </rPr>
      <t>횟수를</t>
    </r>
    <r>
      <rPr>
        <b/>
        <sz val="11"/>
        <color rgb="FF000000"/>
        <rFont val="Calibri"/>
        <family val="2"/>
      </rPr>
      <t xml:space="preserve"> </t>
    </r>
    <r>
      <rPr>
        <b/>
        <sz val="11"/>
        <color rgb="FF000000"/>
        <rFont val="맑은 고딕"/>
        <family val="2"/>
        <charset val="129"/>
      </rPr>
      <t>완료할</t>
    </r>
    <r>
      <rPr>
        <b/>
        <sz val="11"/>
        <color rgb="FF000000"/>
        <rFont val="Calibri"/>
        <family val="2"/>
      </rPr>
      <t xml:space="preserve"> </t>
    </r>
    <r>
      <rPr>
        <b/>
        <sz val="11"/>
        <color rgb="FF000000"/>
        <rFont val="맑은 고딕"/>
        <family val="2"/>
        <charset val="129"/>
      </rPr>
      <t>수</t>
    </r>
    <r>
      <rPr>
        <b/>
        <sz val="11"/>
        <color rgb="FF000000"/>
        <rFont val="Calibri"/>
        <family val="2"/>
      </rPr>
      <t xml:space="preserve"> </t>
    </r>
    <r>
      <rPr>
        <b/>
        <sz val="11"/>
        <color rgb="FF000000"/>
        <rFont val="맑은 고딕"/>
        <family val="2"/>
        <charset val="129"/>
      </rPr>
      <t>있지만</t>
    </r>
    <r>
      <rPr>
        <b/>
        <sz val="11"/>
        <color rgb="FF000000"/>
        <rFont val="Calibri"/>
        <family val="2"/>
      </rPr>
      <t xml:space="preserve"> </t>
    </r>
    <r>
      <rPr>
        <b/>
        <sz val="11"/>
        <color rgb="FF000000"/>
        <rFont val="맑은 고딕"/>
        <family val="2"/>
        <charset val="129"/>
      </rPr>
      <t>새로운</t>
    </r>
    <r>
      <rPr>
        <b/>
        <sz val="11"/>
        <color rgb="FF000000"/>
        <rFont val="Calibri"/>
        <family val="2"/>
      </rPr>
      <t xml:space="preserve"> </t>
    </r>
    <r>
      <rPr>
        <b/>
        <sz val="11"/>
        <color rgb="FF000000"/>
        <rFont val="맑은 고딕"/>
        <family val="2"/>
        <charset val="129"/>
      </rPr>
      <t>예상</t>
    </r>
    <r>
      <rPr>
        <b/>
        <sz val="11"/>
        <color rgb="FF000000"/>
        <rFont val="Calibri"/>
        <family val="2"/>
      </rPr>
      <t xml:space="preserve"> 1 REP OF MAX</t>
    </r>
    <r>
      <rPr>
        <b/>
        <sz val="11"/>
        <color rgb="FF000000"/>
        <rFont val="맑은 고딕"/>
        <family val="2"/>
        <charset val="129"/>
      </rPr>
      <t>을</t>
    </r>
    <r>
      <rPr>
        <b/>
        <sz val="11"/>
        <color rgb="FF000000"/>
        <rFont val="Calibri"/>
        <family val="2"/>
      </rPr>
      <t xml:space="preserve"> </t>
    </r>
    <r>
      <rPr>
        <b/>
        <sz val="11"/>
        <color rgb="FF000000"/>
        <rFont val="맑은 고딕"/>
        <family val="2"/>
        <charset val="129"/>
      </rPr>
      <t>설정하지</t>
    </r>
    <r>
      <rPr>
        <b/>
        <sz val="11"/>
        <color rgb="FF000000"/>
        <rFont val="Calibri"/>
        <family val="2"/>
      </rPr>
      <t xml:space="preserve"> </t>
    </r>
    <r>
      <rPr>
        <b/>
        <sz val="11"/>
        <color rgb="FF000000"/>
        <rFont val="맑은 고딕"/>
        <family val="2"/>
        <charset val="129"/>
      </rPr>
      <t>않은</t>
    </r>
    <r>
      <rPr>
        <b/>
        <sz val="11"/>
        <color rgb="FF000000"/>
        <rFont val="Calibri"/>
        <family val="2"/>
      </rPr>
      <t xml:space="preserve"> </t>
    </r>
    <r>
      <rPr>
        <b/>
        <sz val="11"/>
        <color rgb="FF000000"/>
        <rFont val="맑은 고딕"/>
        <family val="2"/>
        <charset val="129"/>
      </rPr>
      <t>경우</t>
    </r>
    <r>
      <rPr>
        <b/>
        <sz val="11"/>
        <color rgb="FF000000"/>
        <rFont val="Calibri"/>
        <family val="2"/>
      </rPr>
      <t>, TM</t>
    </r>
    <r>
      <rPr>
        <b/>
        <sz val="11"/>
        <color rgb="FF000000"/>
        <rFont val="맑은 고딕"/>
        <family val="2"/>
        <charset val="129"/>
      </rPr>
      <t>에</t>
    </r>
    <r>
      <rPr>
        <b/>
        <sz val="11"/>
        <color rgb="FF000000"/>
        <rFont val="Calibri"/>
        <family val="2"/>
      </rPr>
      <t xml:space="preserve"> 2.5kg/5lb</t>
    </r>
    <r>
      <rPr>
        <b/>
        <sz val="11"/>
        <color rgb="FF000000"/>
        <rFont val="맑은 고딕"/>
        <family val="2"/>
        <charset val="129"/>
      </rPr>
      <t>를</t>
    </r>
    <r>
      <rPr>
        <b/>
        <sz val="11"/>
        <color rgb="FF000000"/>
        <rFont val="Calibri"/>
        <family val="2"/>
      </rPr>
      <t xml:space="preserve"> </t>
    </r>
    <r>
      <rPr>
        <b/>
        <sz val="11"/>
        <color rgb="FF000000"/>
        <rFont val="맑은 고딕"/>
        <family val="2"/>
        <charset val="129"/>
      </rPr>
      <t>추가한</t>
    </r>
    <r>
      <rPr>
        <b/>
        <sz val="11"/>
        <color rgb="FF000000"/>
        <rFont val="Calibri"/>
        <family val="2"/>
      </rPr>
      <t xml:space="preserve"> </t>
    </r>
    <r>
      <rPr>
        <b/>
        <sz val="11"/>
        <color rgb="FF000000"/>
        <rFont val="맑은 고딕"/>
        <family val="2"/>
        <charset val="129"/>
      </rPr>
      <t>후</t>
    </r>
    <r>
      <rPr>
        <b/>
        <sz val="11"/>
        <color rgb="FF000000"/>
        <rFont val="Calibri"/>
        <family val="2"/>
      </rPr>
      <t xml:space="preserve"> </t>
    </r>
    <r>
      <rPr>
        <b/>
        <sz val="11"/>
        <color rgb="FF000000"/>
        <rFont val="맑은 고딕"/>
        <family val="2"/>
        <charset val="129"/>
      </rPr>
      <t>계속하십시오</t>
    </r>
    <r>
      <rPr>
        <b/>
        <sz val="11"/>
        <color rgb="FF000000"/>
        <rFont val="Calibri"/>
        <family val="2"/>
      </rPr>
      <t>.</t>
    </r>
    <phoneticPr fontId="2" type="noConversion"/>
  </si>
  <si>
    <r>
      <rPr>
        <b/>
        <sz val="11"/>
        <color rgb="FF000000"/>
        <rFont val="맑은 고딕"/>
        <family val="2"/>
        <charset val="129"/>
      </rPr>
      <t>새</t>
    </r>
    <r>
      <rPr>
        <b/>
        <sz val="11"/>
        <color rgb="FF000000"/>
        <rFont val="Calibri"/>
        <family val="2"/>
      </rPr>
      <t xml:space="preserve"> </t>
    </r>
    <r>
      <rPr>
        <b/>
        <sz val="11"/>
        <color rgb="FF000000"/>
        <rFont val="맑은 고딕"/>
        <family val="2"/>
        <charset val="129"/>
      </rPr>
      <t>예상</t>
    </r>
    <r>
      <rPr>
        <b/>
        <sz val="11"/>
        <color rgb="FF000000"/>
        <rFont val="Calibri"/>
        <family val="2"/>
      </rPr>
      <t xml:space="preserve"> 1 Rep Max</t>
    </r>
    <r>
      <rPr>
        <b/>
        <sz val="11"/>
        <color rgb="FF000000"/>
        <rFont val="맑은 고딕"/>
        <family val="2"/>
        <charset val="129"/>
      </rPr>
      <t>을</t>
    </r>
    <r>
      <rPr>
        <b/>
        <sz val="11"/>
        <color rgb="FF000000"/>
        <rFont val="Calibri"/>
        <family val="2"/>
      </rPr>
      <t xml:space="preserve"> </t>
    </r>
    <r>
      <rPr>
        <b/>
        <sz val="11"/>
        <color rgb="FF000000"/>
        <rFont val="맑은 고딕"/>
        <family val="2"/>
        <charset val="129"/>
      </rPr>
      <t>설정할</t>
    </r>
    <r>
      <rPr>
        <b/>
        <sz val="11"/>
        <color rgb="FF000000"/>
        <rFont val="Calibri"/>
        <family val="2"/>
      </rPr>
      <t xml:space="preserve"> </t>
    </r>
    <r>
      <rPr>
        <b/>
        <sz val="11"/>
        <color rgb="FF000000"/>
        <rFont val="맑은 고딕"/>
        <family val="2"/>
        <charset val="129"/>
      </rPr>
      <t>수</t>
    </r>
    <r>
      <rPr>
        <b/>
        <sz val="11"/>
        <color rgb="FF000000"/>
        <rFont val="Calibri"/>
        <family val="2"/>
      </rPr>
      <t xml:space="preserve"> </t>
    </r>
    <r>
      <rPr>
        <b/>
        <sz val="11"/>
        <color rgb="FF000000"/>
        <rFont val="맑은 고딕"/>
        <family val="2"/>
        <charset val="129"/>
      </rPr>
      <t>있을</t>
    </r>
    <r>
      <rPr>
        <b/>
        <sz val="11"/>
        <color rgb="FF000000"/>
        <rFont val="Calibri"/>
        <family val="2"/>
      </rPr>
      <t xml:space="preserve"> </t>
    </r>
    <r>
      <rPr>
        <b/>
        <sz val="11"/>
        <color rgb="FF000000"/>
        <rFont val="맑은 고딕"/>
        <family val="2"/>
        <charset val="129"/>
      </rPr>
      <t>만큼</t>
    </r>
    <r>
      <rPr>
        <b/>
        <sz val="11"/>
        <color rgb="FF000000"/>
        <rFont val="Calibri"/>
        <family val="2"/>
      </rPr>
      <t xml:space="preserve"> </t>
    </r>
    <r>
      <rPr>
        <b/>
        <sz val="11"/>
        <color rgb="FF000000"/>
        <rFont val="맑은 고딕"/>
        <family val="2"/>
        <charset val="129"/>
      </rPr>
      <t>반복할</t>
    </r>
    <r>
      <rPr>
        <b/>
        <sz val="11"/>
        <color rgb="FF000000"/>
        <rFont val="Calibri"/>
        <family val="2"/>
      </rPr>
      <t xml:space="preserve"> </t>
    </r>
    <r>
      <rPr>
        <b/>
        <sz val="11"/>
        <color rgb="FF000000"/>
        <rFont val="맑은 고딕"/>
        <family val="2"/>
        <charset val="129"/>
      </rPr>
      <t>수</t>
    </r>
    <r>
      <rPr>
        <b/>
        <sz val="11"/>
        <color rgb="FF000000"/>
        <rFont val="Calibri"/>
        <family val="2"/>
      </rPr>
      <t xml:space="preserve"> </t>
    </r>
    <r>
      <rPr>
        <b/>
        <sz val="11"/>
        <color rgb="FF000000"/>
        <rFont val="맑은 고딕"/>
        <family val="2"/>
        <charset val="129"/>
      </rPr>
      <t>있는</t>
    </r>
    <r>
      <rPr>
        <b/>
        <sz val="11"/>
        <color rgb="FF000000"/>
        <rFont val="Calibri"/>
        <family val="2"/>
      </rPr>
      <t xml:space="preserve"> </t>
    </r>
    <r>
      <rPr>
        <b/>
        <sz val="11"/>
        <color rgb="FF000000"/>
        <rFont val="맑은 고딕"/>
        <family val="2"/>
        <charset val="129"/>
      </rPr>
      <t>경우</t>
    </r>
    <r>
      <rPr>
        <b/>
        <sz val="11"/>
        <color rgb="FF000000"/>
        <rFont val="Calibri"/>
        <family val="2"/>
      </rPr>
      <t>(</t>
    </r>
    <r>
      <rPr>
        <b/>
        <sz val="11"/>
        <color rgb="FF000000"/>
        <rFont val="맑은 고딕"/>
        <family val="2"/>
        <charset val="129"/>
      </rPr>
      <t>계산기</t>
    </r>
    <r>
      <rPr>
        <b/>
        <sz val="11"/>
        <color rgb="FF000000"/>
        <rFont val="Calibri"/>
        <family val="2"/>
      </rPr>
      <t xml:space="preserve"> </t>
    </r>
    <r>
      <rPr>
        <b/>
        <sz val="11"/>
        <color rgb="FF000000"/>
        <rFont val="맑은 고딕"/>
        <family val="2"/>
        <charset val="129"/>
      </rPr>
      <t>사용</t>
    </r>
    <r>
      <rPr>
        <b/>
        <sz val="11"/>
        <color rgb="FF000000"/>
        <rFont val="Calibri"/>
        <family val="2"/>
      </rPr>
      <t>) Training Max</t>
    </r>
    <r>
      <rPr>
        <b/>
        <sz val="11"/>
        <color rgb="FF000000"/>
        <rFont val="맑은 고딕"/>
        <family val="2"/>
        <charset val="129"/>
      </rPr>
      <t>을</t>
    </r>
    <r>
      <rPr>
        <b/>
        <sz val="11"/>
        <color rgb="FF000000"/>
        <rFont val="Calibri"/>
        <family val="2"/>
      </rPr>
      <t xml:space="preserve"> </t>
    </r>
    <r>
      <rPr>
        <b/>
        <sz val="11"/>
        <color rgb="FF000000"/>
        <rFont val="맑은 고딕"/>
        <family val="2"/>
        <charset val="129"/>
      </rPr>
      <t>새</t>
    </r>
    <r>
      <rPr>
        <b/>
        <sz val="11"/>
        <color rgb="FF000000"/>
        <rFont val="Calibri"/>
        <family val="2"/>
      </rPr>
      <t xml:space="preserve"> </t>
    </r>
    <r>
      <rPr>
        <b/>
        <sz val="11"/>
        <color rgb="FF000000"/>
        <rFont val="맑은 고딕"/>
        <family val="2"/>
        <charset val="129"/>
      </rPr>
      <t>예상</t>
    </r>
    <r>
      <rPr>
        <b/>
        <sz val="11"/>
        <color rgb="FF000000"/>
        <rFont val="Calibri"/>
        <family val="2"/>
      </rPr>
      <t xml:space="preserve"> </t>
    </r>
    <r>
      <rPr>
        <b/>
        <sz val="11"/>
        <color rgb="FF000000"/>
        <rFont val="맑은 고딕"/>
        <family val="2"/>
        <charset val="129"/>
      </rPr>
      <t>최대값으로</t>
    </r>
    <r>
      <rPr>
        <b/>
        <sz val="11"/>
        <color rgb="FF000000"/>
        <rFont val="Calibri"/>
        <family val="2"/>
      </rPr>
      <t xml:space="preserve"> </t>
    </r>
    <r>
      <rPr>
        <b/>
        <sz val="11"/>
        <color rgb="FF000000"/>
        <rFont val="맑은 고딕"/>
        <family val="2"/>
        <charset val="129"/>
      </rPr>
      <t>늘립니다</t>
    </r>
    <r>
      <rPr>
        <b/>
        <sz val="11"/>
        <color rgb="FF000000"/>
        <rFont val="Calibri"/>
        <family val="2"/>
      </rPr>
      <t>(</t>
    </r>
    <r>
      <rPr>
        <b/>
        <sz val="11"/>
        <color rgb="FF000000"/>
        <rFont val="맑은 고딕"/>
        <family val="2"/>
        <charset val="129"/>
      </rPr>
      <t>반올림</t>
    </r>
    <r>
      <rPr>
        <b/>
        <sz val="11"/>
        <color rgb="FF000000"/>
        <rFont val="Calibri"/>
        <family val="2"/>
      </rPr>
      <t>).</t>
    </r>
    <phoneticPr fontId="2" type="noConversion"/>
  </si>
  <si>
    <r>
      <rPr>
        <sz val="11"/>
        <color rgb="FF000000"/>
        <rFont val="맑은 고딕"/>
        <family val="3"/>
        <charset val="129"/>
      </rPr>
      <t>표시된</t>
    </r>
    <r>
      <rPr>
        <sz val="11"/>
        <color rgb="FF000000"/>
        <rFont val="Calibri"/>
        <family val="2"/>
      </rPr>
      <t xml:space="preserve"> </t>
    </r>
    <r>
      <rPr>
        <sz val="11"/>
        <color rgb="FF000000"/>
        <rFont val="맑은 고딕"/>
        <family val="3"/>
        <charset val="129"/>
      </rPr>
      <t>최소</t>
    </r>
    <r>
      <rPr>
        <sz val="11"/>
        <color rgb="FF000000"/>
        <rFont val="Calibri"/>
        <family val="2"/>
      </rPr>
      <t xml:space="preserve"> </t>
    </r>
    <r>
      <rPr>
        <sz val="11"/>
        <color rgb="FF000000"/>
        <rFont val="맑은 고딕"/>
        <family val="3"/>
        <charset val="129"/>
      </rPr>
      <t>반복</t>
    </r>
    <r>
      <rPr>
        <sz val="11"/>
        <color rgb="FF000000"/>
        <rFont val="Calibri"/>
        <family val="2"/>
      </rPr>
      <t xml:space="preserve"> </t>
    </r>
    <r>
      <rPr>
        <sz val="11"/>
        <color rgb="FF000000"/>
        <rFont val="맑은 고딕"/>
        <family val="3"/>
        <charset val="129"/>
      </rPr>
      <t>횟수를</t>
    </r>
    <r>
      <rPr>
        <sz val="11"/>
        <color rgb="FF000000"/>
        <rFont val="Calibri"/>
        <family val="2"/>
      </rPr>
      <t xml:space="preserve"> </t>
    </r>
    <r>
      <rPr>
        <sz val="11"/>
        <color rgb="FF000000"/>
        <rFont val="맑은 고딕"/>
        <family val="3"/>
        <charset val="129"/>
      </rPr>
      <t>완료할</t>
    </r>
    <r>
      <rPr>
        <sz val="11"/>
        <color rgb="FF000000"/>
        <rFont val="Calibri"/>
        <family val="2"/>
      </rPr>
      <t xml:space="preserve"> </t>
    </r>
    <r>
      <rPr>
        <sz val="11"/>
        <color rgb="FF000000"/>
        <rFont val="맑은 고딕"/>
        <family val="3"/>
        <charset val="129"/>
      </rPr>
      <t>수</t>
    </r>
    <r>
      <rPr>
        <sz val="11"/>
        <color rgb="FF000000"/>
        <rFont val="Calibri"/>
        <family val="2"/>
      </rPr>
      <t xml:space="preserve"> </t>
    </r>
    <r>
      <rPr>
        <sz val="11"/>
        <color rgb="FF000000"/>
        <rFont val="맑은 고딕"/>
        <family val="3"/>
        <charset val="129"/>
      </rPr>
      <t>없는</t>
    </r>
    <r>
      <rPr>
        <sz val="11"/>
        <color rgb="FF000000"/>
        <rFont val="Calibri"/>
        <family val="2"/>
      </rPr>
      <t xml:space="preserve"> </t>
    </r>
    <r>
      <rPr>
        <sz val="11"/>
        <color rgb="FF000000"/>
        <rFont val="맑은 고딕"/>
        <family val="3"/>
        <charset val="129"/>
      </rPr>
      <t>경우</t>
    </r>
    <r>
      <rPr>
        <sz val="11"/>
        <color rgb="FF000000"/>
        <rFont val="Calibri"/>
        <family val="2"/>
      </rPr>
      <t xml:space="preserve">, </t>
    </r>
    <r>
      <rPr>
        <sz val="11"/>
        <color rgb="FF000000"/>
        <rFont val="맑은 고딕"/>
        <family val="3"/>
        <charset val="129"/>
      </rPr>
      <t>다음</t>
    </r>
    <r>
      <rPr>
        <sz val="11"/>
        <color rgb="FF000000"/>
        <rFont val="Calibri"/>
        <family val="2"/>
      </rPr>
      <t xml:space="preserve"> </t>
    </r>
    <r>
      <rPr>
        <sz val="11"/>
        <color rgb="FF000000"/>
        <rFont val="맑은 고딕"/>
        <family val="3"/>
        <charset val="129"/>
      </rPr>
      <t>주기</t>
    </r>
    <r>
      <rPr>
        <sz val="11"/>
        <color rgb="FF000000"/>
        <rFont val="Calibri"/>
        <family val="2"/>
      </rPr>
      <t xml:space="preserve"> </t>
    </r>
    <r>
      <rPr>
        <sz val="11"/>
        <color rgb="FF000000"/>
        <rFont val="맑은 고딕"/>
        <family val="3"/>
        <charset val="129"/>
      </rPr>
      <t>동안</t>
    </r>
    <r>
      <rPr>
        <sz val="11"/>
        <color rgb="FF000000"/>
        <rFont val="Calibri"/>
        <family val="2"/>
      </rPr>
      <t xml:space="preserve"> </t>
    </r>
    <r>
      <rPr>
        <sz val="11"/>
        <color rgb="FF000000"/>
        <rFont val="맑은 고딕"/>
        <family val="3"/>
        <charset val="129"/>
      </rPr>
      <t>해당</t>
    </r>
    <r>
      <rPr>
        <sz val="11"/>
        <color rgb="FF000000"/>
        <rFont val="Calibri"/>
        <family val="2"/>
      </rPr>
      <t xml:space="preserve"> </t>
    </r>
    <r>
      <rPr>
        <sz val="11"/>
        <color rgb="FF000000"/>
        <rFont val="맑은 고딕"/>
        <family val="3"/>
        <charset val="129"/>
      </rPr>
      <t>리프트에</t>
    </r>
    <r>
      <rPr>
        <sz val="11"/>
        <color rgb="FF000000"/>
        <rFont val="Calibri"/>
        <family val="2"/>
      </rPr>
      <t xml:space="preserve"> </t>
    </r>
    <r>
      <rPr>
        <sz val="11"/>
        <color rgb="FF000000"/>
        <rFont val="맑은 고딕"/>
        <family val="3"/>
        <charset val="129"/>
      </rPr>
      <t>대한</t>
    </r>
    <r>
      <rPr>
        <sz val="11"/>
        <color rgb="FF000000"/>
        <rFont val="Calibri"/>
        <family val="2"/>
      </rPr>
      <t xml:space="preserve"> </t>
    </r>
    <r>
      <rPr>
        <sz val="11"/>
        <color rgb="FF000000"/>
        <rFont val="맑은 고딕"/>
        <family val="3"/>
        <charset val="129"/>
      </rPr>
      <t>교육</t>
    </r>
    <r>
      <rPr>
        <sz val="11"/>
        <color rgb="FF000000"/>
        <rFont val="Calibri"/>
        <family val="2"/>
      </rPr>
      <t xml:space="preserve"> </t>
    </r>
    <r>
      <rPr>
        <sz val="11"/>
        <color rgb="FF000000"/>
        <rFont val="맑은 고딕"/>
        <family val="3"/>
        <charset val="129"/>
      </rPr>
      <t>최대치를</t>
    </r>
    <r>
      <rPr>
        <sz val="11"/>
        <color rgb="FF000000"/>
        <rFont val="Calibri"/>
        <family val="2"/>
      </rPr>
      <t xml:space="preserve"> </t>
    </r>
    <r>
      <rPr>
        <sz val="11"/>
        <color rgb="FF000000"/>
        <rFont val="맑은 고딕"/>
        <family val="3"/>
        <charset val="129"/>
      </rPr>
      <t>줄이고</t>
    </r>
    <r>
      <rPr>
        <sz val="11"/>
        <color rgb="FF000000"/>
        <rFont val="Calibri"/>
        <family val="2"/>
      </rPr>
      <t xml:space="preserve"> AMRAP </t>
    </r>
    <r>
      <rPr>
        <sz val="11"/>
        <color rgb="FF000000"/>
        <rFont val="맑은 고딕"/>
        <family val="3"/>
        <charset val="129"/>
      </rPr>
      <t>및</t>
    </r>
    <r>
      <rPr>
        <sz val="11"/>
        <color rgb="FF000000"/>
        <rFont val="Calibri"/>
        <family val="2"/>
      </rPr>
      <t xml:space="preserve"> </t>
    </r>
    <r>
      <rPr>
        <sz val="11"/>
        <color rgb="FF000000"/>
        <rFont val="맑은 고딕"/>
        <family val="3"/>
        <charset val="129"/>
      </rPr>
      <t>액세서리</t>
    </r>
    <r>
      <rPr>
        <sz val="11"/>
        <color rgb="FF000000"/>
        <rFont val="Calibri"/>
        <family val="2"/>
      </rPr>
      <t xml:space="preserve"> </t>
    </r>
    <r>
      <rPr>
        <sz val="11"/>
        <color rgb="FF000000"/>
        <rFont val="맑은 고딕"/>
        <family val="3"/>
        <charset val="129"/>
      </rPr>
      <t>작업을</t>
    </r>
    <r>
      <rPr>
        <sz val="11"/>
        <color rgb="FF000000"/>
        <rFont val="Calibri"/>
        <family val="2"/>
      </rPr>
      <t xml:space="preserve"> </t>
    </r>
    <r>
      <rPr>
        <sz val="11"/>
        <color rgb="FF000000"/>
        <rFont val="맑은 고딕"/>
        <family val="3"/>
        <charset val="129"/>
      </rPr>
      <t>더</t>
    </r>
    <r>
      <rPr>
        <sz val="11"/>
        <color rgb="FF000000"/>
        <rFont val="Calibri"/>
        <family val="2"/>
      </rPr>
      <t xml:space="preserve"> </t>
    </r>
    <r>
      <rPr>
        <sz val="11"/>
        <color rgb="FF000000"/>
        <rFont val="맑은 고딕"/>
        <family val="3"/>
        <charset val="129"/>
      </rPr>
      <t>열심히</t>
    </r>
    <r>
      <rPr>
        <sz val="11"/>
        <color rgb="FF000000"/>
        <rFont val="Calibri"/>
        <family val="2"/>
      </rPr>
      <t xml:space="preserve"> </t>
    </r>
    <r>
      <rPr>
        <sz val="11"/>
        <color rgb="FF000000"/>
        <rFont val="맑은 고딕"/>
        <family val="3"/>
        <charset val="129"/>
      </rPr>
      <t>진행하십시오</t>
    </r>
    <r>
      <rPr>
        <sz val="11"/>
        <color rgb="FF000000"/>
        <rFont val="Calibri"/>
        <family val="2"/>
      </rPr>
      <t>.</t>
    </r>
    <phoneticPr fontId="2" type="noConversion"/>
  </si>
  <si>
    <r>
      <rPr>
        <sz val="11"/>
        <color rgb="FF000000"/>
        <rFont val="맑은 고딕"/>
        <family val="3"/>
        <charset val="129"/>
      </rPr>
      <t>노란색</t>
    </r>
    <r>
      <rPr>
        <sz val="11"/>
        <color rgb="FF000000"/>
        <rFont val="Calibri"/>
        <family val="2"/>
      </rPr>
      <t xml:space="preserve"> AMRAP </t>
    </r>
    <r>
      <rPr>
        <sz val="11"/>
        <color rgb="FF000000"/>
        <rFont val="맑은 고딕"/>
        <family val="3"/>
        <charset val="129"/>
      </rPr>
      <t>세트에</t>
    </r>
    <r>
      <rPr>
        <sz val="11"/>
        <color rgb="FF000000"/>
        <rFont val="Calibri"/>
        <family val="2"/>
      </rPr>
      <t xml:space="preserve"> Rep PR</t>
    </r>
    <r>
      <rPr>
        <sz val="11"/>
        <color rgb="FF000000"/>
        <rFont val="맑은 고딕"/>
        <family val="3"/>
        <charset val="129"/>
      </rPr>
      <t>을</t>
    </r>
    <r>
      <rPr>
        <sz val="11"/>
        <color rgb="FF000000"/>
        <rFont val="Calibri"/>
        <family val="2"/>
      </rPr>
      <t xml:space="preserve"> </t>
    </r>
    <r>
      <rPr>
        <sz val="11"/>
        <color rgb="FF000000"/>
        <rFont val="맑은 고딕"/>
        <family val="3"/>
        <charset val="129"/>
      </rPr>
      <t>설정한</t>
    </r>
    <r>
      <rPr>
        <sz val="11"/>
        <color rgb="FF000000"/>
        <rFont val="Calibri"/>
        <family val="2"/>
      </rPr>
      <t xml:space="preserve"> </t>
    </r>
    <r>
      <rPr>
        <sz val="11"/>
        <color rgb="FF000000"/>
        <rFont val="맑은 고딕"/>
        <family val="3"/>
        <charset val="129"/>
      </rPr>
      <t>경우</t>
    </r>
    <r>
      <rPr>
        <sz val="11"/>
        <color rgb="FF000000"/>
        <rFont val="Calibri"/>
        <family val="2"/>
      </rPr>
      <t xml:space="preserve"> TM</t>
    </r>
    <r>
      <rPr>
        <sz val="11"/>
        <color rgb="FF000000"/>
        <rFont val="맑은 고딕"/>
        <family val="3"/>
        <charset val="129"/>
      </rPr>
      <t>을</t>
    </r>
    <r>
      <rPr>
        <sz val="11"/>
        <color rgb="FF000000"/>
        <rFont val="Calibri"/>
        <family val="2"/>
      </rPr>
      <t xml:space="preserve"> </t>
    </r>
    <r>
      <rPr>
        <sz val="11"/>
        <color rgb="FF000000"/>
        <rFont val="맑은 고딕"/>
        <family val="3"/>
        <charset val="129"/>
      </rPr>
      <t>새</t>
    </r>
    <r>
      <rPr>
        <sz val="11"/>
        <color rgb="FF000000"/>
        <rFont val="Calibri"/>
        <family val="2"/>
      </rPr>
      <t xml:space="preserve"> </t>
    </r>
    <r>
      <rPr>
        <sz val="11"/>
        <color rgb="FF000000"/>
        <rFont val="맑은 고딕"/>
        <family val="3"/>
        <charset val="129"/>
      </rPr>
      <t>예상</t>
    </r>
    <r>
      <rPr>
        <sz val="11"/>
        <color rgb="FF000000"/>
        <rFont val="Calibri"/>
        <family val="2"/>
      </rPr>
      <t xml:space="preserve"> </t>
    </r>
    <r>
      <rPr>
        <sz val="11"/>
        <color rgb="FF000000"/>
        <rFont val="맑은 고딕"/>
        <family val="3"/>
        <charset val="129"/>
      </rPr>
      <t>최대값으로</t>
    </r>
    <r>
      <rPr>
        <sz val="11"/>
        <color rgb="FF000000"/>
        <rFont val="Calibri"/>
        <family val="2"/>
      </rPr>
      <t xml:space="preserve"> </t>
    </r>
    <r>
      <rPr>
        <sz val="11"/>
        <color rgb="FF000000"/>
        <rFont val="맑은 고딕"/>
        <family val="3"/>
        <charset val="129"/>
      </rPr>
      <t>조정하십시오</t>
    </r>
    <r>
      <rPr>
        <sz val="11"/>
        <color rgb="FF000000"/>
        <rFont val="Calibri"/>
        <family val="2"/>
      </rPr>
      <t>.</t>
    </r>
    <phoneticPr fontId="2" type="noConversion"/>
  </si>
  <si>
    <r>
      <rPr>
        <sz val="11"/>
        <color rgb="FF000000"/>
        <rFont val="맑은 고딕"/>
        <family val="2"/>
        <charset val="129"/>
      </rPr>
      <t>필요한</t>
    </r>
    <r>
      <rPr>
        <sz val="11"/>
        <color rgb="FF000000"/>
        <rFont val="Calibri"/>
        <family val="2"/>
      </rPr>
      <t xml:space="preserve"> </t>
    </r>
    <r>
      <rPr>
        <sz val="11"/>
        <color rgb="FF000000"/>
        <rFont val="맑은 고딕"/>
        <family val="2"/>
        <charset val="129"/>
      </rPr>
      <t>모든</t>
    </r>
    <r>
      <rPr>
        <sz val="11"/>
        <color rgb="FF000000"/>
        <rFont val="Calibri"/>
        <family val="2"/>
      </rPr>
      <t xml:space="preserve"> </t>
    </r>
    <r>
      <rPr>
        <sz val="11"/>
        <color rgb="FF000000"/>
        <rFont val="맑은 고딕"/>
        <family val="2"/>
        <charset val="129"/>
      </rPr>
      <t>반복</t>
    </r>
    <r>
      <rPr>
        <sz val="11"/>
        <color rgb="FF000000"/>
        <rFont val="Calibri"/>
        <family val="2"/>
      </rPr>
      <t xml:space="preserve"> </t>
    </r>
    <r>
      <rPr>
        <sz val="11"/>
        <color rgb="FF000000"/>
        <rFont val="맑은 고딕"/>
        <family val="2"/>
        <charset val="129"/>
      </rPr>
      <t>작업을</t>
    </r>
    <r>
      <rPr>
        <sz val="11"/>
        <color rgb="FF000000"/>
        <rFont val="Calibri"/>
        <family val="2"/>
      </rPr>
      <t xml:space="preserve"> </t>
    </r>
    <r>
      <rPr>
        <sz val="11"/>
        <color rgb="FF000000"/>
        <rFont val="맑은 고딕"/>
        <family val="2"/>
        <charset val="129"/>
      </rPr>
      <t>완료할</t>
    </r>
    <r>
      <rPr>
        <sz val="11"/>
        <color rgb="FF000000"/>
        <rFont val="Calibri"/>
        <family val="2"/>
      </rPr>
      <t xml:space="preserve"> </t>
    </r>
    <r>
      <rPr>
        <sz val="11"/>
        <color rgb="FF000000"/>
        <rFont val="맑은 고딕"/>
        <family val="2"/>
        <charset val="129"/>
      </rPr>
      <t>수</t>
    </r>
    <r>
      <rPr>
        <sz val="11"/>
        <color rgb="FF000000"/>
        <rFont val="Calibri"/>
        <family val="2"/>
      </rPr>
      <t xml:space="preserve"> </t>
    </r>
    <r>
      <rPr>
        <sz val="11"/>
        <color rgb="FF000000"/>
        <rFont val="맑은 고딕"/>
        <family val="2"/>
        <charset val="129"/>
      </rPr>
      <t>있지만</t>
    </r>
    <r>
      <rPr>
        <sz val="11"/>
        <color rgb="FF000000"/>
        <rFont val="Calibri"/>
        <family val="2"/>
      </rPr>
      <t xml:space="preserve"> 3</t>
    </r>
    <r>
      <rPr>
        <sz val="11"/>
        <color rgb="FF000000"/>
        <rFont val="맑은 고딕"/>
        <family val="2"/>
        <charset val="129"/>
      </rPr>
      <t>주</t>
    </r>
    <r>
      <rPr>
        <sz val="11"/>
        <color rgb="FF000000"/>
        <rFont val="Calibri"/>
        <family val="2"/>
      </rPr>
      <t xml:space="preserve"> </t>
    </r>
    <r>
      <rPr>
        <sz val="11"/>
        <color rgb="FF000000"/>
        <rFont val="맑은 고딕"/>
        <family val="2"/>
        <charset val="129"/>
      </rPr>
      <t>주기가</t>
    </r>
    <r>
      <rPr>
        <sz val="11"/>
        <color rgb="FF000000"/>
        <rFont val="Calibri"/>
        <family val="2"/>
      </rPr>
      <t xml:space="preserve"> </t>
    </r>
    <r>
      <rPr>
        <sz val="11"/>
        <color rgb="FF000000"/>
        <rFont val="맑은 고딕"/>
        <family val="2"/>
        <charset val="129"/>
      </rPr>
      <t>끝날</t>
    </r>
    <r>
      <rPr>
        <sz val="11"/>
        <color rgb="FF000000"/>
        <rFont val="Calibri"/>
        <family val="2"/>
      </rPr>
      <t xml:space="preserve"> </t>
    </r>
    <r>
      <rPr>
        <sz val="11"/>
        <color rgb="FF000000"/>
        <rFont val="맑은 고딕"/>
        <family val="2"/>
        <charset val="129"/>
      </rPr>
      <t>때까지</t>
    </r>
    <r>
      <rPr>
        <sz val="11"/>
        <color rgb="FF000000"/>
        <rFont val="Calibri"/>
        <family val="2"/>
      </rPr>
      <t xml:space="preserve"> </t>
    </r>
    <r>
      <rPr>
        <sz val="11"/>
        <color rgb="FF000000"/>
        <rFont val="맑은 고딕"/>
        <family val="2"/>
        <charset val="129"/>
      </rPr>
      <t>새</t>
    </r>
    <r>
      <rPr>
        <sz val="11"/>
        <color rgb="FF000000"/>
        <rFont val="Calibri"/>
        <family val="2"/>
      </rPr>
      <t xml:space="preserve"> </t>
    </r>
    <r>
      <rPr>
        <sz val="11"/>
        <color rgb="FF000000"/>
        <rFont val="맑은 고딕"/>
        <family val="2"/>
        <charset val="129"/>
      </rPr>
      <t>반복</t>
    </r>
    <r>
      <rPr>
        <sz val="11"/>
        <color rgb="FF000000"/>
        <rFont val="Calibri"/>
        <family val="2"/>
      </rPr>
      <t xml:space="preserve"> PR</t>
    </r>
    <r>
      <rPr>
        <sz val="11"/>
        <color rgb="FF000000"/>
        <rFont val="맑은 고딕"/>
        <family val="2"/>
        <charset val="129"/>
      </rPr>
      <t>을</t>
    </r>
    <r>
      <rPr>
        <sz val="11"/>
        <color rgb="FF000000"/>
        <rFont val="Calibri"/>
        <family val="2"/>
      </rPr>
      <t xml:space="preserve"> </t>
    </r>
    <r>
      <rPr>
        <sz val="11"/>
        <color rgb="FF000000"/>
        <rFont val="맑은 고딕"/>
        <family val="2"/>
        <charset val="129"/>
      </rPr>
      <t>설정하지</t>
    </r>
    <r>
      <rPr>
        <sz val="11"/>
        <color rgb="FF000000"/>
        <rFont val="Calibri"/>
        <family val="2"/>
      </rPr>
      <t xml:space="preserve"> </t>
    </r>
    <r>
      <rPr>
        <sz val="11"/>
        <color rgb="FF000000"/>
        <rFont val="맑은 고딕"/>
        <family val="2"/>
        <charset val="129"/>
      </rPr>
      <t>않은</t>
    </r>
    <r>
      <rPr>
        <sz val="11"/>
        <color rgb="FF000000"/>
        <rFont val="Calibri"/>
        <family val="2"/>
      </rPr>
      <t xml:space="preserve"> </t>
    </r>
    <r>
      <rPr>
        <sz val="11"/>
        <color rgb="FF000000"/>
        <rFont val="맑은 고딕"/>
        <family val="2"/>
        <charset val="129"/>
      </rPr>
      <t>경우</t>
    </r>
    <r>
      <rPr>
        <sz val="11"/>
        <color rgb="FF000000"/>
        <rFont val="Calibri"/>
        <family val="2"/>
      </rPr>
      <t xml:space="preserve"> TM</t>
    </r>
    <r>
      <rPr>
        <sz val="11"/>
        <color rgb="FF000000"/>
        <rFont val="맑은 고딕"/>
        <family val="2"/>
        <charset val="129"/>
      </rPr>
      <t>에</t>
    </r>
    <r>
      <rPr>
        <sz val="11"/>
        <color rgb="FF000000"/>
        <rFont val="Calibri"/>
        <family val="2"/>
      </rPr>
      <t xml:space="preserve"> 2.5kg/5lb</t>
    </r>
    <r>
      <rPr>
        <sz val="11"/>
        <color rgb="FF000000"/>
        <rFont val="맑은 고딕"/>
        <family val="2"/>
        <charset val="129"/>
      </rPr>
      <t>를</t>
    </r>
    <r>
      <rPr>
        <sz val="11"/>
        <color rgb="FF000000"/>
        <rFont val="Calibri"/>
        <family val="2"/>
      </rPr>
      <t xml:space="preserve"> </t>
    </r>
    <r>
      <rPr>
        <sz val="11"/>
        <color rgb="FF000000"/>
        <rFont val="맑은 고딕"/>
        <family val="2"/>
        <charset val="129"/>
      </rPr>
      <t>추가하고</t>
    </r>
    <r>
      <rPr>
        <sz val="11"/>
        <color rgb="FF000000"/>
        <rFont val="Calibri"/>
        <family val="2"/>
      </rPr>
      <t xml:space="preserve"> </t>
    </r>
    <r>
      <rPr>
        <sz val="11"/>
        <color rgb="FF000000"/>
        <rFont val="맑은 고딕"/>
        <family val="2"/>
        <charset val="129"/>
      </rPr>
      <t>계속하십시오</t>
    </r>
    <r>
      <rPr>
        <sz val="11"/>
        <color rgb="FF000000"/>
        <rFont val="Calibri"/>
        <family val="2"/>
      </rPr>
      <t>.</t>
    </r>
    <phoneticPr fontId="2" type="noConversion"/>
  </si>
  <si>
    <r>
      <rPr>
        <sz val="11"/>
        <color rgb="FF000000"/>
        <rFont val="맑은 고딕"/>
        <family val="3"/>
        <charset val="129"/>
      </rPr>
      <t>필요한</t>
    </r>
    <r>
      <rPr>
        <sz val="11"/>
        <color rgb="FF000000"/>
        <rFont val="Calibri"/>
        <family val="2"/>
      </rPr>
      <t xml:space="preserve"> Rep</t>
    </r>
    <r>
      <rPr>
        <sz val="11"/>
        <color rgb="FF000000"/>
        <rFont val="맑은 고딕"/>
        <family val="3"/>
        <charset val="129"/>
      </rPr>
      <t>을</t>
    </r>
    <r>
      <rPr>
        <sz val="11"/>
        <color rgb="FF000000"/>
        <rFont val="Calibri"/>
        <family val="2"/>
      </rPr>
      <t xml:space="preserve"> </t>
    </r>
    <r>
      <rPr>
        <sz val="11"/>
        <color rgb="FF000000"/>
        <rFont val="맑은 고딕"/>
        <family val="3"/>
        <charset val="129"/>
      </rPr>
      <t>모두</t>
    </r>
    <r>
      <rPr>
        <sz val="11"/>
        <color rgb="FF000000"/>
        <rFont val="Calibri"/>
        <family val="2"/>
      </rPr>
      <t xml:space="preserve"> </t>
    </r>
    <r>
      <rPr>
        <sz val="11"/>
        <color rgb="FF000000"/>
        <rFont val="맑은 고딕"/>
        <family val="3"/>
        <charset val="129"/>
      </rPr>
      <t>완료할</t>
    </r>
    <r>
      <rPr>
        <sz val="11"/>
        <color rgb="FF000000"/>
        <rFont val="Calibri"/>
        <family val="2"/>
      </rPr>
      <t xml:space="preserve"> </t>
    </r>
    <r>
      <rPr>
        <sz val="11"/>
        <color rgb="FF000000"/>
        <rFont val="맑은 고딕"/>
        <family val="3"/>
        <charset val="129"/>
      </rPr>
      <t>수</t>
    </r>
    <r>
      <rPr>
        <sz val="11"/>
        <color rgb="FF000000"/>
        <rFont val="Calibri"/>
        <family val="2"/>
      </rPr>
      <t xml:space="preserve"> </t>
    </r>
    <r>
      <rPr>
        <sz val="11"/>
        <color rgb="FF000000"/>
        <rFont val="맑은 고딕"/>
        <family val="3"/>
        <charset val="129"/>
      </rPr>
      <t>없는</t>
    </r>
    <r>
      <rPr>
        <sz val="11"/>
        <color rgb="FF000000"/>
        <rFont val="Calibri"/>
        <family val="2"/>
      </rPr>
      <t xml:space="preserve"> </t>
    </r>
    <r>
      <rPr>
        <sz val="11"/>
        <color rgb="FF000000"/>
        <rFont val="맑은 고딕"/>
        <family val="3"/>
        <charset val="129"/>
      </rPr>
      <t>경우</t>
    </r>
    <r>
      <rPr>
        <sz val="11"/>
        <color rgb="FF000000"/>
        <rFont val="Calibri"/>
        <family val="2"/>
      </rPr>
      <t xml:space="preserve"> TM</t>
    </r>
    <r>
      <rPr>
        <sz val="11"/>
        <color rgb="FF000000"/>
        <rFont val="맑은 고딕"/>
        <family val="3"/>
        <charset val="129"/>
      </rPr>
      <t>을</t>
    </r>
    <r>
      <rPr>
        <sz val="11"/>
        <color rgb="FF000000"/>
        <rFont val="Calibri"/>
        <family val="2"/>
      </rPr>
      <t xml:space="preserve"> </t>
    </r>
    <r>
      <rPr>
        <sz val="11"/>
        <color rgb="FF000000"/>
        <rFont val="맑은 고딕"/>
        <family val="3"/>
        <charset val="129"/>
      </rPr>
      <t>최대</t>
    </r>
    <r>
      <rPr>
        <sz val="11"/>
        <color rgb="FF000000"/>
        <rFont val="Calibri"/>
        <family val="2"/>
      </rPr>
      <t xml:space="preserve"> 5-10% </t>
    </r>
    <r>
      <rPr>
        <sz val="11"/>
        <color rgb="FF000000"/>
        <rFont val="맑은 고딕"/>
        <family val="3"/>
        <charset val="129"/>
      </rPr>
      <t>낮추고</t>
    </r>
    <r>
      <rPr>
        <sz val="11"/>
        <color rgb="FF000000"/>
        <rFont val="Calibri"/>
        <family val="2"/>
      </rPr>
      <t xml:space="preserve"> </t>
    </r>
    <r>
      <rPr>
        <sz val="11"/>
        <color rgb="FF000000"/>
        <rFont val="맑은 고딕"/>
        <family val="3"/>
        <charset val="129"/>
      </rPr>
      <t>다음</t>
    </r>
    <r>
      <rPr>
        <sz val="11"/>
        <color rgb="FF000000"/>
        <rFont val="Calibri"/>
        <family val="2"/>
      </rPr>
      <t xml:space="preserve"> </t>
    </r>
    <r>
      <rPr>
        <sz val="11"/>
        <color rgb="FF000000"/>
        <rFont val="맑은 고딕"/>
        <family val="3"/>
        <charset val="129"/>
      </rPr>
      <t>주기</t>
    </r>
    <r>
      <rPr>
        <sz val="11"/>
        <color rgb="FF000000"/>
        <rFont val="Calibri"/>
        <family val="2"/>
      </rPr>
      <t xml:space="preserve"> </t>
    </r>
    <r>
      <rPr>
        <sz val="11"/>
        <color rgb="FF000000"/>
        <rFont val="맑은 고딕"/>
        <family val="3"/>
        <charset val="129"/>
      </rPr>
      <t>동안</t>
    </r>
    <r>
      <rPr>
        <sz val="11"/>
        <color rgb="FF000000"/>
        <rFont val="Calibri"/>
        <family val="2"/>
      </rPr>
      <t xml:space="preserve"> </t>
    </r>
    <r>
      <rPr>
        <sz val="11"/>
        <color rgb="FF000000"/>
        <rFont val="맑은 고딕"/>
        <family val="3"/>
        <charset val="129"/>
      </rPr>
      <t>해당</t>
    </r>
    <r>
      <rPr>
        <sz val="11"/>
        <color rgb="FF000000"/>
        <rFont val="Calibri"/>
        <family val="2"/>
      </rPr>
      <t xml:space="preserve"> AMRAP </t>
    </r>
    <r>
      <rPr>
        <sz val="11"/>
        <color rgb="FF000000"/>
        <rFont val="맑은 고딕"/>
        <family val="3"/>
        <charset val="129"/>
      </rPr>
      <t>세트를</t>
    </r>
    <r>
      <rPr>
        <sz val="11"/>
        <color rgb="FF000000"/>
        <rFont val="Calibri"/>
        <family val="2"/>
      </rPr>
      <t xml:space="preserve"> </t>
    </r>
    <r>
      <rPr>
        <sz val="11"/>
        <color rgb="FF000000"/>
        <rFont val="맑은 고딕"/>
        <family val="3"/>
        <charset val="129"/>
      </rPr>
      <t>훨씬</t>
    </r>
    <r>
      <rPr>
        <sz val="11"/>
        <color rgb="FF000000"/>
        <rFont val="Calibri"/>
        <family val="2"/>
      </rPr>
      <t xml:space="preserve"> </t>
    </r>
    <r>
      <rPr>
        <sz val="11"/>
        <color rgb="FF000000"/>
        <rFont val="맑은 고딕"/>
        <family val="3"/>
        <charset val="129"/>
      </rPr>
      <t>더</t>
    </r>
    <r>
      <rPr>
        <sz val="11"/>
        <color rgb="FF000000"/>
        <rFont val="Calibri"/>
        <family val="2"/>
      </rPr>
      <t xml:space="preserve"> </t>
    </r>
    <r>
      <rPr>
        <sz val="11"/>
        <color rgb="FF000000"/>
        <rFont val="맑은 고딕"/>
        <family val="3"/>
        <charset val="129"/>
      </rPr>
      <t>세게</t>
    </r>
    <r>
      <rPr>
        <sz val="11"/>
        <color rgb="FF000000"/>
        <rFont val="Calibri"/>
        <family val="2"/>
      </rPr>
      <t xml:space="preserve"> </t>
    </r>
    <r>
      <rPr>
        <sz val="11"/>
        <color rgb="FF000000"/>
        <rFont val="맑은 고딕"/>
        <family val="3"/>
        <charset val="129"/>
      </rPr>
      <t>누르십시오</t>
    </r>
    <r>
      <rPr>
        <sz val="11"/>
        <color rgb="FF000000"/>
        <rFont val="Calibri"/>
        <family val="2"/>
      </rPr>
      <t>.</t>
    </r>
    <phoneticPr fontId="2" type="noConversion"/>
  </si>
  <si>
    <r>
      <t>(개인적으론</t>
    </r>
    <r>
      <rPr>
        <sz val="11"/>
        <color rgb="FF000000"/>
        <rFont val="맑은 고딕"/>
        <family val="3"/>
        <charset val="129"/>
      </rPr>
      <t xml:space="preserve"> 2.5kg/5lbs을 줄입니다.)</t>
    </r>
    <phoneticPr fontId="2" type="noConversion"/>
  </si>
  <si>
    <r>
      <t>• How do I incorporate accessory work? (보조운동은</t>
    </r>
    <r>
      <rPr>
        <b/>
        <sz val="11"/>
        <color rgb="FF000000"/>
        <rFont val="맑은 고딕"/>
        <family val="2"/>
        <charset val="129"/>
      </rPr>
      <t xml:space="preserve"> 어떻게하나요)</t>
    </r>
    <phoneticPr fontId="2" type="noConversion"/>
  </si>
  <si>
    <r>
      <rPr>
        <sz val="11"/>
        <color rgb="FF000000"/>
        <rFont val="맑은 고딕"/>
        <family val="3"/>
        <charset val="129"/>
      </rPr>
      <t>각 요일 상단에</t>
    </r>
    <r>
      <rPr>
        <sz val="11"/>
        <color rgb="FF000000"/>
        <rFont val="Calibri"/>
        <family val="2"/>
      </rPr>
      <t xml:space="preserve"> </t>
    </r>
    <r>
      <rPr>
        <sz val="11"/>
        <color rgb="FF000000"/>
        <rFont val="맑은 고딕"/>
        <family val="3"/>
        <charset val="129"/>
      </rPr>
      <t>밴드</t>
    </r>
    <r>
      <rPr>
        <sz val="11"/>
        <color rgb="FF000000"/>
        <rFont val="Calibri"/>
        <family val="2"/>
      </rPr>
      <t xml:space="preserve"> </t>
    </r>
    <r>
      <rPr>
        <sz val="11"/>
        <color rgb="FF000000"/>
        <rFont val="맑은 고딕"/>
        <family val="3"/>
        <charset val="129"/>
      </rPr>
      <t>운동</t>
    </r>
    <r>
      <rPr>
        <sz val="11"/>
        <color rgb="FF000000"/>
        <rFont val="Calibri"/>
        <family val="2"/>
      </rPr>
      <t xml:space="preserve">, </t>
    </r>
    <r>
      <rPr>
        <sz val="11"/>
        <color rgb="FF000000"/>
        <rFont val="맑은 고딕"/>
        <family val="3"/>
        <charset val="129"/>
      </rPr>
      <t>유연성</t>
    </r>
    <r>
      <rPr>
        <sz val="11"/>
        <color rgb="FF000000"/>
        <rFont val="Calibri"/>
        <family val="2"/>
      </rPr>
      <t xml:space="preserve"> </t>
    </r>
    <r>
      <rPr>
        <sz val="11"/>
        <color rgb="FF000000"/>
        <rFont val="맑은 고딕"/>
        <family val="3"/>
        <charset val="129"/>
      </rPr>
      <t>또는</t>
    </r>
    <r>
      <rPr>
        <sz val="11"/>
        <color rgb="FF000000"/>
        <rFont val="Calibri"/>
        <family val="2"/>
      </rPr>
      <t xml:space="preserve"> </t>
    </r>
    <r>
      <rPr>
        <sz val="11"/>
        <color rgb="FF000000"/>
        <rFont val="맑은 고딕"/>
        <family val="3"/>
        <charset val="129"/>
      </rPr>
      <t>턱걸이가</t>
    </r>
    <r>
      <rPr>
        <sz val="11"/>
        <color rgb="FF000000"/>
        <rFont val="Calibri"/>
        <family val="2"/>
      </rPr>
      <t xml:space="preserve"> </t>
    </r>
    <r>
      <rPr>
        <sz val="11"/>
        <color rgb="FF000000"/>
        <rFont val="맑은 고딕"/>
        <family val="3"/>
        <charset val="129"/>
      </rPr>
      <t>작성되어</t>
    </r>
    <r>
      <rPr>
        <sz val="11"/>
        <color rgb="FF000000"/>
        <rFont val="Calibri"/>
        <family val="2"/>
      </rPr>
      <t xml:space="preserve"> </t>
    </r>
    <r>
      <rPr>
        <sz val="11"/>
        <color rgb="FF000000"/>
        <rFont val="맑은 고딕"/>
        <family val="3"/>
        <charset val="129"/>
      </rPr>
      <t>있는</t>
    </r>
    <r>
      <rPr>
        <sz val="11"/>
        <color rgb="FF000000"/>
        <rFont val="Calibri"/>
        <family val="2"/>
      </rPr>
      <t xml:space="preserve"> </t>
    </r>
    <r>
      <rPr>
        <sz val="11"/>
        <color rgb="FF000000"/>
        <rFont val="맑은 고딕"/>
        <family val="3"/>
        <charset val="129"/>
      </rPr>
      <t>것을</t>
    </r>
    <r>
      <rPr>
        <sz val="11"/>
        <color rgb="FF000000"/>
        <rFont val="Calibri"/>
        <family val="2"/>
      </rPr>
      <t xml:space="preserve"> </t>
    </r>
    <r>
      <rPr>
        <sz val="11"/>
        <color rgb="FF000000"/>
        <rFont val="맑은 고딕"/>
        <family val="3"/>
        <charset val="129"/>
      </rPr>
      <t>알</t>
    </r>
    <r>
      <rPr>
        <sz val="11"/>
        <color rgb="FF000000"/>
        <rFont val="Calibri"/>
        <family val="2"/>
      </rPr>
      <t xml:space="preserve"> </t>
    </r>
    <r>
      <rPr>
        <sz val="11"/>
        <color rgb="FF000000"/>
        <rFont val="맑은 고딕"/>
        <family val="3"/>
        <charset val="129"/>
      </rPr>
      <t>수</t>
    </r>
    <r>
      <rPr>
        <sz val="11"/>
        <color rgb="FF000000"/>
        <rFont val="Calibri"/>
        <family val="2"/>
      </rPr>
      <t xml:space="preserve"> </t>
    </r>
    <r>
      <rPr>
        <sz val="11"/>
        <color rgb="FF000000"/>
        <rFont val="맑은 고딕"/>
        <family val="3"/>
        <charset val="129"/>
      </rPr>
      <t>있습니다</t>
    </r>
    <r>
      <rPr>
        <sz val="11"/>
        <color rgb="FF000000"/>
        <rFont val="Calibri"/>
        <family val="2"/>
      </rPr>
      <t xml:space="preserve">. </t>
    </r>
    <r>
      <rPr>
        <sz val="11"/>
        <color rgb="FF000000"/>
        <rFont val="맑은 고딕"/>
        <family val="3"/>
        <charset val="129"/>
      </rPr>
      <t>필요에</t>
    </r>
    <r>
      <rPr>
        <sz val="11"/>
        <color rgb="FF000000"/>
        <rFont val="Calibri"/>
        <family val="2"/>
      </rPr>
      <t xml:space="preserve"> </t>
    </r>
    <r>
      <rPr>
        <sz val="11"/>
        <color rgb="FF000000"/>
        <rFont val="맑은 고딕"/>
        <family val="3"/>
        <charset val="129"/>
      </rPr>
      <t>맞게</t>
    </r>
    <r>
      <rPr>
        <sz val="11"/>
        <color rgb="FF000000"/>
        <rFont val="Calibri"/>
        <family val="2"/>
      </rPr>
      <t xml:space="preserve"> </t>
    </r>
    <r>
      <rPr>
        <sz val="11"/>
        <color rgb="FF000000"/>
        <rFont val="맑은 고딕"/>
        <family val="3"/>
        <charset val="129"/>
      </rPr>
      <t>조절이</t>
    </r>
    <r>
      <rPr>
        <sz val="11"/>
        <color rgb="FF000000"/>
        <rFont val="Calibri"/>
        <family val="2"/>
      </rPr>
      <t xml:space="preserve"> </t>
    </r>
    <r>
      <rPr>
        <sz val="11"/>
        <color rgb="FF000000"/>
        <rFont val="맑은 고딕"/>
        <family val="3"/>
        <charset val="129"/>
      </rPr>
      <t>가능하시겠지만</t>
    </r>
    <r>
      <rPr>
        <sz val="11"/>
        <color rgb="FF000000"/>
        <rFont val="Calibri"/>
        <family val="2"/>
      </rPr>
      <t xml:space="preserve">, </t>
    </r>
    <r>
      <rPr>
        <sz val="11"/>
        <color rgb="FF000000"/>
        <rFont val="맑은 고딕"/>
        <family val="3"/>
        <charset val="129"/>
      </rPr>
      <t>어깨와</t>
    </r>
    <r>
      <rPr>
        <sz val="11"/>
        <color rgb="FF000000"/>
        <rFont val="Calibri"/>
        <family val="2"/>
      </rPr>
      <t xml:space="preserve"> </t>
    </r>
    <r>
      <rPr>
        <sz val="11"/>
        <color rgb="FF000000"/>
        <rFont val="맑은 고딕"/>
        <family val="3"/>
        <charset val="129"/>
      </rPr>
      <t>허리의 유연성을</t>
    </r>
    <r>
      <rPr>
        <sz val="11"/>
        <color rgb="FF000000"/>
        <rFont val="Calibri"/>
        <family val="2"/>
      </rPr>
      <t xml:space="preserve"> </t>
    </r>
    <r>
      <rPr>
        <sz val="11"/>
        <color rgb="FF000000"/>
        <rFont val="맑은 고딕"/>
        <family val="3"/>
        <charset val="129"/>
      </rPr>
      <t>최대한</t>
    </r>
    <r>
      <rPr>
        <sz val="11"/>
        <color rgb="FF000000"/>
        <rFont val="Calibri"/>
        <family val="2"/>
      </rPr>
      <t xml:space="preserve"> </t>
    </r>
    <r>
      <rPr>
        <sz val="11"/>
        <color rgb="FF000000"/>
        <rFont val="맑은 고딕"/>
        <family val="3"/>
        <charset val="129"/>
      </rPr>
      <t>자주</t>
    </r>
    <r>
      <rPr>
        <sz val="11"/>
        <color rgb="FF000000"/>
        <rFont val="Calibri"/>
        <family val="2"/>
      </rPr>
      <t xml:space="preserve"> </t>
    </r>
    <r>
      <rPr>
        <sz val="11"/>
        <color rgb="FF000000"/>
        <rFont val="맑은 고딕"/>
        <family val="3"/>
        <charset val="129"/>
      </rPr>
      <t>유지하시는</t>
    </r>
    <r>
      <rPr>
        <sz val="11"/>
        <color rgb="FF000000"/>
        <rFont val="Calibri"/>
        <family val="2"/>
      </rPr>
      <t xml:space="preserve"> </t>
    </r>
    <r>
      <rPr>
        <sz val="11"/>
        <color rgb="FF000000"/>
        <rFont val="맑은 고딕"/>
        <family val="3"/>
        <charset val="129"/>
      </rPr>
      <t>것을 강력히 추천합니다.</t>
    </r>
    <phoneticPr fontId="2" type="noConversion"/>
  </si>
  <si>
    <r>
      <rPr>
        <sz val="10"/>
        <color rgb="FF000000"/>
        <rFont val="맑은 고딕"/>
        <family val="2"/>
        <charset val="129"/>
      </rPr>
      <t>오른쪽에</t>
    </r>
    <r>
      <rPr>
        <sz val="10"/>
        <color rgb="FF000000"/>
        <rFont val="Calibri"/>
        <family val="2"/>
      </rPr>
      <t xml:space="preserve"> </t>
    </r>
    <r>
      <rPr>
        <sz val="10"/>
        <color rgb="FF000000"/>
        <rFont val="맑은 고딕"/>
        <family val="2"/>
        <charset val="129"/>
      </rPr>
      <t>있는</t>
    </r>
    <r>
      <rPr>
        <sz val="10"/>
        <color rgb="FF000000"/>
        <rFont val="Calibri"/>
        <family val="2"/>
      </rPr>
      <t xml:space="preserve"> </t>
    </r>
    <r>
      <rPr>
        <sz val="10"/>
        <color rgb="FF000000"/>
        <rFont val="맑은 고딕"/>
        <family val="2"/>
        <charset val="129"/>
      </rPr>
      <t>두</t>
    </r>
    <r>
      <rPr>
        <sz val="10"/>
        <color rgb="FF000000"/>
        <rFont val="Calibri"/>
        <family val="2"/>
      </rPr>
      <t xml:space="preserve"> </t>
    </r>
    <r>
      <rPr>
        <sz val="10"/>
        <color rgb="FF000000"/>
        <rFont val="맑은 고딕"/>
        <family val="2"/>
        <charset val="129"/>
      </rPr>
      <t>열은</t>
    </r>
    <r>
      <rPr>
        <sz val="10"/>
        <color rgb="FF000000"/>
        <rFont val="Calibri"/>
        <family val="2"/>
      </rPr>
      <t xml:space="preserve"> </t>
    </r>
    <r>
      <rPr>
        <sz val="10"/>
        <color rgb="FF000000"/>
        <rFont val="맑은 고딕"/>
        <family val="2"/>
        <charset val="129"/>
      </rPr>
      <t>각</t>
    </r>
    <r>
      <rPr>
        <sz val="10"/>
        <color rgb="FF000000"/>
        <rFont val="Calibri"/>
        <family val="2"/>
      </rPr>
      <t xml:space="preserve"> </t>
    </r>
    <r>
      <rPr>
        <sz val="10"/>
        <color rgb="FF000000"/>
        <rFont val="맑은 고딕"/>
        <family val="2"/>
        <charset val="129"/>
      </rPr>
      <t>리프트에</t>
    </r>
    <r>
      <rPr>
        <sz val="10"/>
        <color rgb="FF000000"/>
        <rFont val="Calibri"/>
        <family val="2"/>
      </rPr>
      <t xml:space="preserve"> </t>
    </r>
    <r>
      <rPr>
        <sz val="10"/>
        <color rgb="FF000000"/>
        <rFont val="맑은 고딕"/>
        <family val="2"/>
        <charset val="129"/>
      </rPr>
      <t>대한</t>
    </r>
    <r>
      <rPr>
        <sz val="10"/>
        <color rgb="FF000000"/>
        <rFont val="Calibri"/>
        <family val="2"/>
      </rPr>
      <t xml:space="preserve"> </t>
    </r>
    <r>
      <rPr>
        <sz val="10"/>
        <color rgb="FF000000"/>
        <rFont val="맑은 고딕"/>
        <family val="2"/>
        <charset val="129"/>
      </rPr>
      <t>일일</t>
    </r>
    <r>
      <rPr>
        <sz val="10"/>
        <color rgb="FF000000"/>
        <rFont val="Calibri"/>
        <family val="2"/>
      </rPr>
      <t xml:space="preserve"> </t>
    </r>
    <r>
      <rPr>
        <sz val="10"/>
        <color rgb="FF000000"/>
        <rFont val="맑은 고딕"/>
        <family val="2"/>
        <charset val="129"/>
      </rPr>
      <t>볼륨과</t>
    </r>
    <r>
      <rPr>
        <sz val="10"/>
        <color rgb="FF000000"/>
        <rFont val="Calibri"/>
        <family val="2"/>
      </rPr>
      <t xml:space="preserve"> INOL</t>
    </r>
    <r>
      <rPr>
        <sz val="10"/>
        <color rgb="FF000000"/>
        <rFont val="맑은 고딕"/>
        <family val="2"/>
        <charset val="129"/>
      </rPr>
      <t>을</t>
    </r>
    <r>
      <rPr>
        <sz val="10"/>
        <color rgb="FF000000"/>
        <rFont val="Calibri"/>
        <family val="2"/>
      </rPr>
      <t xml:space="preserve"> </t>
    </r>
    <r>
      <rPr>
        <sz val="10"/>
        <color rgb="FF000000"/>
        <rFont val="맑은 고딕"/>
        <family val="2"/>
        <charset val="129"/>
      </rPr>
      <t>보여줍니다</t>
    </r>
    <r>
      <rPr>
        <sz val="10"/>
        <color rgb="FF000000"/>
        <rFont val="Calibri"/>
        <family val="2"/>
      </rPr>
      <t xml:space="preserve">. - </t>
    </r>
    <r>
      <rPr>
        <sz val="10"/>
        <color rgb="FF000000"/>
        <rFont val="맑은 고딕"/>
        <family val="2"/>
        <charset val="129"/>
      </rPr>
      <t>프로그램</t>
    </r>
    <r>
      <rPr>
        <sz val="10"/>
        <color rgb="FF000000"/>
        <rFont val="Calibri"/>
        <family val="2"/>
      </rPr>
      <t xml:space="preserve"> </t>
    </r>
    <r>
      <rPr>
        <sz val="10"/>
        <color rgb="FF000000"/>
        <rFont val="맑은 고딕"/>
        <family val="2"/>
        <charset val="129"/>
      </rPr>
      <t>설정에</t>
    </r>
    <r>
      <rPr>
        <sz val="10"/>
        <color rgb="FF000000"/>
        <rFont val="Calibri"/>
        <family val="2"/>
      </rPr>
      <t xml:space="preserve"> </t>
    </r>
    <r>
      <rPr>
        <sz val="10"/>
        <color rgb="FF000000"/>
        <rFont val="맑은 고딕"/>
        <family val="2"/>
        <charset val="129"/>
      </rPr>
      <t>도움이</t>
    </r>
    <r>
      <rPr>
        <sz val="10"/>
        <color rgb="FF000000"/>
        <rFont val="Calibri"/>
        <family val="2"/>
      </rPr>
      <t xml:space="preserve"> </t>
    </r>
    <r>
      <rPr>
        <sz val="10"/>
        <color rgb="FF000000"/>
        <rFont val="맑은 고딕"/>
        <family val="2"/>
        <charset val="129"/>
      </rPr>
      <t>되므로</t>
    </r>
    <r>
      <rPr>
        <sz val="10"/>
        <color rgb="FF000000"/>
        <rFont val="Calibri"/>
        <family val="2"/>
      </rPr>
      <t xml:space="preserve"> </t>
    </r>
    <r>
      <rPr>
        <sz val="10"/>
        <color rgb="FF000000"/>
        <rFont val="맑은 고딕"/>
        <family val="2"/>
        <charset val="129"/>
      </rPr>
      <t>포함되었으며</t>
    </r>
    <r>
      <rPr>
        <sz val="10"/>
        <color rgb="FF000000"/>
        <rFont val="Calibri"/>
        <family val="2"/>
      </rPr>
      <t xml:space="preserve">, AMRAP </t>
    </r>
    <r>
      <rPr>
        <sz val="10"/>
        <color rgb="FF000000"/>
        <rFont val="맑은 고딕"/>
        <family val="2"/>
        <charset val="129"/>
      </rPr>
      <t>세트</t>
    </r>
    <r>
      <rPr>
        <sz val="10"/>
        <color rgb="FF000000"/>
        <rFont val="Calibri"/>
        <family val="2"/>
      </rPr>
      <t xml:space="preserve"> </t>
    </r>
    <r>
      <rPr>
        <sz val="10"/>
        <color rgb="FF000000"/>
        <rFont val="맑은 고딕"/>
        <family val="2"/>
        <charset val="129"/>
      </rPr>
      <t>중에</t>
    </r>
    <r>
      <rPr>
        <sz val="10"/>
        <color rgb="FF000000"/>
        <rFont val="Calibri"/>
        <family val="2"/>
      </rPr>
      <t xml:space="preserve"> </t>
    </r>
    <r>
      <rPr>
        <sz val="10"/>
        <color rgb="FF000000"/>
        <rFont val="맑은 고딕"/>
        <family val="2"/>
        <charset val="129"/>
      </rPr>
      <t>수행되는</t>
    </r>
    <r>
      <rPr>
        <sz val="10"/>
        <color rgb="FF000000"/>
        <rFont val="Calibri"/>
        <family val="2"/>
      </rPr>
      <t xml:space="preserve"> </t>
    </r>
    <r>
      <rPr>
        <sz val="10"/>
        <color rgb="FF000000"/>
        <rFont val="맑은 고딕"/>
        <family val="2"/>
        <charset val="129"/>
      </rPr>
      <t>추가 운동은</t>
    </r>
    <r>
      <rPr>
        <sz val="10"/>
        <color rgb="FF000000"/>
        <rFont val="Calibri"/>
        <family val="2"/>
      </rPr>
      <t xml:space="preserve"> </t>
    </r>
    <r>
      <rPr>
        <sz val="10"/>
        <color rgb="FF000000"/>
        <rFont val="맑은 고딕"/>
        <family val="2"/>
        <charset val="129"/>
      </rPr>
      <t>고려되지</t>
    </r>
    <r>
      <rPr>
        <sz val="10"/>
        <color rgb="FF000000"/>
        <rFont val="Calibri"/>
        <family val="2"/>
      </rPr>
      <t xml:space="preserve"> </t>
    </r>
    <r>
      <rPr>
        <sz val="10"/>
        <color rgb="FF000000"/>
        <rFont val="맑은 고딕"/>
        <family val="2"/>
        <charset val="129"/>
      </rPr>
      <t>않으며</t>
    </r>
    <r>
      <rPr>
        <sz val="10"/>
        <color rgb="FF000000"/>
        <rFont val="Calibri"/>
        <family val="2"/>
      </rPr>
      <t xml:space="preserve">, </t>
    </r>
    <r>
      <rPr>
        <sz val="10"/>
        <color rgb="FF000000"/>
        <rFont val="맑은 고딕"/>
        <family val="2"/>
        <charset val="129"/>
      </rPr>
      <t>옵션</t>
    </r>
    <r>
      <rPr>
        <sz val="10"/>
        <color rgb="FF000000"/>
        <rFont val="Calibri"/>
        <family val="2"/>
      </rPr>
      <t xml:space="preserve"> </t>
    </r>
    <r>
      <rPr>
        <sz val="10"/>
        <color rgb="FF000000"/>
        <rFont val="맑은 고딕"/>
        <family val="2"/>
        <charset val="129"/>
      </rPr>
      <t>세트나</t>
    </r>
    <r>
      <rPr>
        <sz val="10"/>
        <color rgb="FF000000"/>
        <rFont val="Calibri"/>
        <family val="2"/>
      </rPr>
      <t xml:space="preserve"> </t>
    </r>
    <r>
      <rPr>
        <sz val="10"/>
        <color rgb="FF000000"/>
        <rFont val="맑은 고딕"/>
        <family val="2"/>
        <charset val="129"/>
      </rPr>
      <t>보조</t>
    </r>
    <r>
      <rPr>
        <sz val="10"/>
        <color rgb="FF000000"/>
        <rFont val="Calibri"/>
        <family val="2"/>
      </rPr>
      <t xml:space="preserve"> </t>
    </r>
    <r>
      <rPr>
        <sz val="10"/>
        <color rgb="FF000000"/>
        <rFont val="맑은 고딕"/>
        <family val="2"/>
        <charset val="129"/>
      </rPr>
      <t>작업을</t>
    </r>
    <r>
      <rPr>
        <sz val="10"/>
        <color rgb="FF000000"/>
        <rFont val="Calibri"/>
        <family val="2"/>
      </rPr>
      <t xml:space="preserve"> </t>
    </r>
    <r>
      <rPr>
        <sz val="10"/>
        <color rgb="FF000000"/>
        <rFont val="맑은 고딕"/>
        <family val="2"/>
        <charset val="129"/>
      </rPr>
      <t>건너뛰는</t>
    </r>
    <r>
      <rPr>
        <sz val="10"/>
        <color rgb="FF000000"/>
        <rFont val="Calibri"/>
        <family val="2"/>
      </rPr>
      <t xml:space="preserve"> </t>
    </r>
    <r>
      <rPr>
        <sz val="10"/>
        <color rgb="FF000000"/>
        <rFont val="맑은 고딕"/>
        <family val="2"/>
        <charset val="129"/>
      </rPr>
      <t>것도</t>
    </r>
    <r>
      <rPr>
        <sz val="10"/>
        <color rgb="FF000000"/>
        <rFont val="Calibri"/>
        <family val="2"/>
      </rPr>
      <t xml:space="preserve"> </t>
    </r>
    <r>
      <rPr>
        <sz val="10"/>
        <color rgb="FF000000"/>
        <rFont val="맑은 고딕"/>
        <family val="2"/>
        <charset val="129"/>
      </rPr>
      <t>고려되지</t>
    </r>
    <r>
      <rPr>
        <sz val="10"/>
        <color rgb="FF000000"/>
        <rFont val="Calibri"/>
        <family val="2"/>
      </rPr>
      <t xml:space="preserve"> </t>
    </r>
    <r>
      <rPr>
        <sz val="10"/>
        <color rgb="FF000000"/>
        <rFont val="맑은 고딕"/>
        <family val="2"/>
        <charset val="129"/>
      </rPr>
      <t>않습니다</t>
    </r>
    <r>
      <rPr>
        <sz val="10"/>
        <color rgb="FF000000"/>
        <rFont val="Calibri"/>
        <family val="2"/>
      </rPr>
      <t xml:space="preserve">. - </t>
    </r>
    <r>
      <rPr>
        <sz val="10"/>
        <color rgb="FF000000"/>
        <rFont val="돋움"/>
        <family val="2"/>
        <charset val="129"/>
      </rPr>
      <t xml:space="preserve">단순 </t>
    </r>
    <r>
      <rPr>
        <sz val="10"/>
        <color rgb="FF000000"/>
        <rFont val="맑은 고딕"/>
        <family val="2"/>
        <charset val="129"/>
      </rPr>
      <t>참조용입니다</t>
    </r>
    <r>
      <rPr>
        <sz val="10"/>
        <color rgb="FF000000"/>
        <rFont val="Calibri"/>
        <family val="2"/>
      </rPr>
      <t>.</t>
    </r>
    <phoneticPr fontId="2" type="noConversion"/>
  </si>
  <si>
    <r>
      <rPr>
        <sz val="11"/>
        <color rgb="FF000000"/>
        <rFont val="돋움"/>
        <family val="2"/>
        <charset val="129"/>
      </rPr>
      <t>볼륨</t>
    </r>
    <r>
      <rPr>
        <sz val="11"/>
        <color rgb="FF000000"/>
        <rFont val="Calibri"/>
        <family val="2"/>
      </rPr>
      <t xml:space="preserve"> </t>
    </r>
    <r>
      <rPr>
        <sz val="11"/>
        <color rgb="FF000000"/>
        <rFont val="돋움"/>
        <family val="2"/>
        <charset val="129"/>
      </rPr>
      <t>및</t>
    </r>
    <r>
      <rPr>
        <sz val="11"/>
        <color rgb="FF000000"/>
        <rFont val="Calibri"/>
        <family val="2"/>
      </rPr>
      <t xml:space="preserve"> INOL </t>
    </r>
    <r>
      <rPr>
        <sz val="11"/>
        <color rgb="FF000000"/>
        <rFont val="돋움"/>
        <family val="2"/>
        <charset val="129"/>
      </rPr>
      <t>수량</t>
    </r>
    <r>
      <rPr>
        <sz val="11"/>
        <color rgb="FF000000"/>
        <rFont val="Calibri"/>
        <family val="2"/>
      </rPr>
      <t xml:space="preserve"> </t>
    </r>
    <r>
      <rPr>
        <sz val="11"/>
        <color rgb="FF000000"/>
        <rFont val="돋움"/>
        <family val="2"/>
        <charset val="129"/>
      </rPr>
      <t>아래에는</t>
    </r>
    <r>
      <rPr>
        <sz val="11"/>
        <color rgb="FF000000"/>
        <rFont val="Calibri"/>
        <family val="2"/>
      </rPr>
      <t xml:space="preserve"> </t>
    </r>
    <r>
      <rPr>
        <sz val="11"/>
        <color rgb="FF000000"/>
        <rFont val="돋움"/>
        <family val="2"/>
        <charset val="129"/>
      </rPr>
      <t>흰색</t>
    </r>
    <r>
      <rPr>
        <sz val="11"/>
        <color rgb="FF000000"/>
        <rFont val="Calibri"/>
        <family val="2"/>
      </rPr>
      <t xml:space="preserve"> </t>
    </r>
    <r>
      <rPr>
        <sz val="11"/>
        <color rgb="FF000000"/>
        <rFont val="돋움"/>
        <family val="2"/>
        <charset val="129"/>
      </rPr>
      <t>상자가</t>
    </r>
    <r>
      <rPr>
        <sz val="11"/>
        <color rgb="FF000000"/>
        <rFont val="Calibri"/>
        <family val="2"/>
      </rPr>
      <t xml:space="preserve"> </t>
    </r>
    <r>
      <rPr>
        <sz val="11"/>
        <color rgb="FF000000"/>
        <rFont val="돋움"/>
        <family val="2"/>
        <charset val="129"/>
      </rPr>
      <t>있습니다</t>
    </r>
    <r>
      <rPr>
        <sz val="11"/>
        <color rgb="FF000000"/>
        <rFont val="Calibri"/>
        <family val="2"/>
      </rPr>
      <t xml:space="preserve">. </t>
    </r>
    <r>
      <rPr>
        <b/>
        <sz val="11"/>
        <color rgb="FF000000"/>
        <rFont val="Calibri"/>
        <family val="2"/>
      </rPr>
      <t>EMOM Max Rep Sets</t>
    </r>
    <r>
      <rPr>
        <sz val="11"/>
        <color rgb="FF000000"/>
        <rFont val="돋움"/>
        <family val="2"/>
        <charset val="129"/>
      </rPr>
      <t>를</t>
    </r>
    <r>
      <rPr>
        <sz val="11"/>
        <color rgb="FF000000"/>
        <rFont val="Calibri"/>
        <family val="2"/>
      </rPr>
      <t xml:space="preserve"> </t>
    </r>
    <r>
      <rPr>
        <sz val="11"/>
        <color rgb="FF000000"/>
        <rFont val="돋움"/>
        <family val="2"/>
        <charset val="129"/>
      </rPr>
      <t>수행할</t>
    </r>
    <r>
      <rPr>
        <sz val="11"/>
        <color rgb="FF000000"/>
        <rFont val="Calibri"/>
        <family val="2"/>
      </rPr>
      <t xml:space="preserve"> </t>
    </r>
    <r>
      <rPr>
        <sz val="11"/>
        <color rgb="FF000000"/>
        <rFont val="돋움"/>
        <family val="2"/>
        <charset val="129"/>
      </rPr>
      <t>때는</t>
    </r>
    <r>
      <rPr>
        <sz val="11"/>
        <color rgb="FF000000"/>
        <rFont val="Calibri"/>
        <family val="2"/>
      </rPr>
      <t xml:space="preserve"> </t>
    </r>
    <r>
      <rPr>
        <sz val="11"/>
        <color rgb="FF000000"/>
        <rFont val="돋움"/>
        <family val="2"/>
        <charset val="129"/>
      </rPr>
      <t>목표</t>
    </r>
    <r>
      <rPr>
        <sz val="11"/>
        <color rgb="FF000000"/>
        <rFont val="Calibri"/>
        <family val="2"/>
      </rPr>
      <t xml:space="preserve"> </t>
    </r>
    <r>
      <rPr>
        <sz val="11"/>
        <color rgb="FF000000"/>
        <rFont val="돋움"/>
        <family val="2"/>
        <charset val="129"/>
      </rPr>
      <t>볼륨을</t>
    </r>
    <r>
      <rPr>
        <sz val="11"/>
        <color rgb="FF000000"/>
        <rFont val="Calibri"/>
        <family val="2"/>
      </rPr>
      <t xml:space="preserve"> </t>
    </r>
    <r>
      <rPr>
        <sz val="11"/>
        <color rgb="FF000000"/>
        <rFont val="돋움"/>
        <family val="2"/>
        <charset val="129"/>
      </rPr>
      <t>갖는</t>
    </r>
    <r>
      <rPr>
        <sz val="11"/>
        <color rgb="FF000000"/>
        <rFont val="Calibri"/>
        <family val="2"/>
      </rPr>
      <t xml:space="preserve"> </t>
    </r>
    <r>
      <rPr>
        <sz val="11"/>
        <color rgb="FF000000"/>
        <rFont val="돋움"/>
        <family val="2"/>
        <charset val="129"/>
      </rPr>
      <t>것이</t>
    </r>
    <r>
      <rPr>
        <sz val="11"/>
        <color rgb="FF000000"/>
        <rFont val="Calibri"/>
        <family val="2"/>
      </rPr>
      <t xml:space="preserve"> </t>
    </r>
    <r>
      <rPr>
        <sz val="11"/>
        <color rgb="FF000000"/>
        <rFont val="돋움"/>
        <family val="2"/>
        <charset val="129"/>
      </rPr>
      <t>좋습니다</t>
    </r>
    <r>
      <rPr>
        <sz val="11"/>
        <color rgb="FF000000"/>
        <rFont val="Calibri"/>
        <family val="2"/>
      </rPr>
      <t xml:space="preserve">. </t>
    </r>
    <r>
      <rPr>
        <sz val="11"/>
        <color rgb="FF000000"/>
        <rFont val="돋움"/>
        <family val="2"/>
        <charset val="129"/>
      </rPr>
      <t>각</t>
    </r>
    <r>
      <rPr>
        <sz val="11"/>
        <color rgb="FF000000"/>
        <rFont val="Calibri"/>
        <family val="2"/>
      </rPr>
      <t xml:space="preserve"> </t>
    </r>
    <r>
      <rPr>
        <sz val="11"/>
        <color rgb="FF000000"/>
        <rFont val="돋움"/>
        <family val="2"/>
        <charset val="129"/>
      </rPr>
      <t>리프트의</t>
    </r>
    <r>
      <rPr>
        <sz val="11"/>
        <color rgb="FF000000"/>
        <rFont val="Calibri"/>
        <family val="2"/>
      </rPr>
      <t xml:space="preserve"> </t>
    </r>
    <r>
      <rPr>
        <sz val="11"/>
        <color rgb="FF000000"/>
        <rFont val="돋움"/>
        <family val="2"/>
        <charset val="129"/>
      </rPr>
      <t>최대</t>
    </r>
    <r>
      <rPr>
        <sz val="11"/>
        <color rgb="FF000000"/>
        <rFont val="Calibri"/>
        <family val="2"/>
      </rPr>
      <t xml:space="preserve"> </t>
    </r>
    <r>
      <rPr>
        <sz val="11"/>
        <color rgb="FF000000"/>
        <rFont val="돋움"/>
        <family val="2"/>
        <charset val="129"/>
      </rPr>
      <t>볼륨을</t>
    </r>
    <r>
      <rPr>
        <sz val="11"/>
        <color rgb="FF000000"/>
        <rFont val="Calibri"/>
        <family val="2"/>
      </rPr>
      <t xml:space="preserve"> </t>
    </r>
    <r>
      <rPr>
        <sz val="11"/>
        <color rgb="FF000000"/>
        <rFont val="돋움"/>
        <family val="2"/>
        <charset val="129"/>
      </rPr>
      <t>추적하여</t>
    </r>
    <r>
      <rPr>
        <sz val="11"/>
        <color rgb="FF000000"/>
        <rFont val="Calibri"/>
        <family val="2"/>
      </rPr>
      <t xml:space="preserve"> </t>
    </r>
    <r>
      <rPr>
        <sz val="11"/>
        <color rgb="FF000000"/>
        <rFont val="돋움"/>
        <family val="2"/>
        <charset val="129"/>
      </rPr>
      <t>이</t>
    </r>
    <r>
      <rPr>
        <sz val="11"/>
        <color rgb="FF000000"/>
        <rFont val="Calibri"/>
        <family val="2"/>
      </rPr>
      <t xml:space="preserve"> </t>
    </r>
    <r>
      <rPr>
        <sz val="11"/>
        <color rgb="FF000000"/>
        <rFont val="돋움"/>
        <family val="2"/>
        <charset val="129"/>
      </rPr>
      <t>상자에</t>
    </r>
    <r>
      <rPr>
        <sz val="11"/>
        <color rgb="FF000000"/>
        <rFont val="Calibri"/>
        <family val="2"/>
      </rPr>
      <t xml:space="preserve"> </t>
    </r>
    <r>
      <rPr>
        <sz val="11"/>
        <color rgb="FF000000"/>
        <rFont val="돋움"/>
        <family val="2"/>
        <charset val="129"/>
      </rPr>
      <t>입력하는</t>
    </r>
    <r>
      <rPr>
        <sz val="11"/>
        <color rgb="FF000000"/>
        <rFont val="Calibri"/>
        <family val="2"/>
      </rPr>
      <t xml:space="preserve"> </t>
    </r>
    <r>
      <rPr>
        <sz val="11"/>
        <color rgb="FF000000"/>
        <rFont val="돋움"/>
        <family val="2"/>
        <charset val="129"/>
      </rPr>
      <t>것이</t>
    </r>
    <r>
      <rPr>
        <sz val="11"/>
        <color rgb="FF000000"/>
        <rFont val="Calibri"/>
        <family val="2"/>
      </rPr>
      <t xml:space="preserve"> </t>
    </r>
    <r>
      <rPr>
        <sz val="11"/>
        <color rgb="FF000000"/>
        <rFont val="돋움"/>
        <family val="2"/>
        <charset val="129"/>
      </rPr>
      <t>좋습니다</t>
    </r>
    <r>
      <rPr>
        <sz val="11"/>
        <color rgb="FF000000"/>
        <rFont val="Calibri"/>
        <family val="2"/>
      </rPr>
      <t xml:space="preserve">. </t>
    </r>
    <r>
      <rPr>
        <sz val="11"/>
        <color rgb="FF000000"/>
        <rFont val="돋움"/>
        <family val="2"/>
        <charset val="129"/>
      </rPr>
      <t>그런</t>
    </r>
    <r>
      <rPr>
        <sz val="11"/>
        <color rgb="FF000000"/>
        <rFont val="Calibri"/>
        <family val="2"/>
      </rPr>
      <t xml:space="preserve"> </t>
    </r>
    <r>
      <rPr>
        <sz val="11"/>
        <color rgb="FF000000"/>
        <rFont val="돋움"/>
        <family val="2"/>
        <charset val="129"/>
      </rPr>
      <t>다음</t>
    </r>
    <r>
      <rPr>
        <sz val="11"/>
        <color rgb="FF000000"/>
        <rFont val="Calibri"/>
        <family val="2"/>
      </rPr>
      <t xml:space="preserve"> MRS </t>
    </r>
    <r>
      <rPr>
        <sz val="11"/>
        <color rgb="FF000000"/>
        <rFont val="돋움"/>
        <family val="2"/>
        <charset val="129"/>
      </rPr>
      <t>날에는</t>
    </r>
    <r>
      <rPr>
        <sz val="11"/>
        <color rgb="FF000000"/>
        <rFont val="Calibri"/>
        <family val="2"/>
      </rPr>
      <t xml:space="preserve"> </t>
    </r>
    <r>
      <rPr>
        <sz val="11"/>
        <color rgb="FF000000"/>
        <rFont val="돋움"/>
        <family val="2"/>
        <charset val="129"/>
      </rPr>
      <t>이전</t>
    </r>
    <r>
      <rPr>
        <sz val="11"/>
        <color rgb="FF000000"/>
        <rFont val="Calibri"/>
        <family val="2"/>
      </rPr>
      <t xml:space="preserve"> </t>
    </r>
    <r>
      <rPr>
        <sz val="11"/>
        <color rgb="FF000000"/>
        <rFont val="돋움"/>
        <family val="2"/>
        <charset val="129"/>
      </rPr>
      <t>개인</t>
    </r>
    <r>
      <rPr>
        <sz val="11"/>
        <color rgb="FF000000"/>
        <rFont val="Calibri"/>
        <family val="2"/>
      </rPr>
      <t xml:space="preserve"> </t>
    </r>
    <r>
      <rPr>
        <sz val="11"/>
        <color rgb="FF000000"/>
        <rFont val="돋움"/>
        <family val="2"/>
        <charset val="129"/>
      </rPr>
      <t>볼륨</t>
    </r>
    <r>
      <rPr>
        <sz val="11"/>
        <color rgb="FF000000"/>
        <rFont val="Calibri"/>
        <family val="2"/>
      </rPr>
      <t xml:space="preserve"> </t>
    </r>
    <r>
      <rPr>
        <sz val="11"/>
        <color rgb="FF000000"/>
        <rFont val="돋움"/>
        <family val="2"/>
        <charset val="129"/>
      </rPr>
      <t>기록을</t>
    </r>
    <r>
      <rPr>
        <sz val="11"/>
        <color rgb="FF000000"/>
        <rFont val="Calibri"/>
        <family val="2"/>
      </rPr>
      <t xml:space="preserve"> </t>
    </r>
    <r>
      <rPr>
        <sz val="11"/>
        <color rgb="FF000000"/>
        <rFont val="돋움"/>
        <family val="2"/>
        <charset val="129"/>
      </rPr>
      <t>깨는</t>
    </r>
    <r>
      <rPr>
        <sz val="11"/>
        <color rgb="FF000000"/>
        <rFont val="Calibri"/>
        <family val="2"/>
      </rPr>
      <t xml:space="preserve"> </t>
    </r>
    <r>
      <rPr>
        <sz val="11"/>
        <color rgb="FF000000"/>
        <rFont val="돋움"/>
        <family val="2"/>
        <charset val="129"/>
      </rPr>
      <t>목표를</t>
    </r>
    <r>
      <rPr>
        <sz val="11"/>
        <color rgb="FF000000"/>
        <rFont val="Calibri"/>
        <family val="2"/>
      </rPr>
      <t xml:space="preserve"> </t>
    </r>
    <r>
      <rPr>
        <sz val="11"/>
        <color rgb="FF000000"/>
        <rFont val="돋움"/>
        <family val="2"/>
        <charset val="129"/>
      </rPr>
      <t>설정할</t>
    </r>
    <r>
      <rPr>
        <sz val="11"/>
        <color rgb="FF000000"/>
        <rFont val="Calibri"/>
        <family val="2"/>
      </rPr>
      <t xml:space="preserve"> </t>
    </r>
    <r>
      <rPr>
        <sz val="11"/>
        <color rgb="FF000000"/>
        <rFont val="돋움"/>
        <family val="2"/>
        <charset val="129"/>
      </rPr>
      <t>수</t>
    </r>
    <r>
      <rPr>
        <sz val="11"/>
        <color rgb="FF000000"/>
        <rFont val="Calibri"/>
        <family val="2"/>
      </rPr>
      <t xml:space="preserve"> </t>
    </r>
    <r>
      <rPr>
        <sz val="11"/>
        <color rgb="FF000000"/>
        <rFont val="돋움"/>
        <family val="2"/>
        <charset val="129"/>
      </rPr>
      <t>있습니다</t>
    </r>
    <r>
      <rPr>
        <sz val="11"/>
        <color rgb="FF000000"/>
        <rFont val="Calibri"/>
        <family val="2"/>
      </rPr>
      <t>.</t>
    </r>
    <phoneticPr fontId="2" type="noConversion"/>
  </si>
  <si>
    <r>
      <rPr>
        <sz val="11"/>
        <color rgb="FF000000"/>
        <rFont val="돋움"/>
        <family val="3"/>
        <charset val="129"/>
      </rPr>
      <t>오른쪽</t>
    </r>
    <r>
      <rPr>
        <sz val="11"/>
        <color rgb="FF000000"/>
        <rFont val="Calibri"/>
        <family val="2"/>
      </rPr>
      <t xml:space="preserve"> </t>
    </r>
    <r>
      <rPr>
        <sz val="11"/>
        <color rgb="FF000000"/>
        <rFont val="돋움"/>
        <family val="3"/>
        <charset val="129"/>
      </rPr>
      <t>표에</t>
    </r>
    <r>
      <rPr>
        <sz val="11"/>
        <color rgb="FF000000"/>
        <rFont val="Calibri"/>
        <family val="2"/>
      </rPr>
      <t xml:space="preserve"> </t>
    </r>
    <r>
      <rPr>
        <sz val="11"/>
        <color rgb="FF000000"/>
        <rFont val="돋움"/>
        <family val="3"/>
        <charset val="129"/>
      </rPr>
      <t>있는</t>
    </r>
    <r>
      <rPr>
        <sz val="11"/>
        <color rgb="FF000000"/>
        <rFont val="Calibri"/>
        <family val="2"/>
      </rPr>
      <t xml:space="preserve"> </t>
    </r>
    <r>
      <rPr>
        <sz val="11"/>
        <color rgb="FF000000"/>
        <rFont val="돋움"/>
        <family val="3"/>
        <charset val="129"/>
      </rPr>
      <t>흰색</t>
    </r>
    <r>
      <rPr>
        <sz val="11"/>
        <color rgb="FF000000"/>
        <rFont val="Calibri"/>
        <family val="2"/>
      </rPr>
      <t xml:space="preserve"> </t>
    </r>
    <r>
      <rPr>
        <sz val="11"/>
        <color rgb="FF000000"/>
        <rFont val="돋움"/>
        <family val="3"/>
        <charset val="129"/>
      </rPr>
      <t>상자에</t>
    </r>
    <r>
      <rPr>
        <sz val="11"/>
        <color rgb="FF000000"/>
        <rFont val="Calibri"/>
        <family val="2"/>
      </rPr>
      <t xml:space="preserve"> </t>
    </r>
    <r>
      <rPr>
        <sz val="11"/>
        <color rgb="FF000000"/>
        <rFont val="돋움"/>
        <family val="3"/>
        <charset val="129"/>
      </rPr>
      <t>무게를</t>
    </r>
    <r>
      <rPr>
        <sz val="11"/>
        <color rgb="FF000000"/>
        <rFont val="Calibri"/>
        <family val="2"/>
      </rPr>
      <t xml:space="preserve"> </t>
    </r>
    <r>
      <rPr>
        <sz val="11"/>
        <color rgb="FF000000"/>
        <rFont val="돋움"/>
        <family val="3"/>
        <charset val="129"/>
      </rPr>
      <t>입력하면,</t>
    </r>
    <r>
      <rPr>
        <sz val="11"/>
        <color rgb="FF000000"/>
        <rFont val="Calibri"/>
        <family val="2"/>
      </rPr>
      <t xml:space="preserve"> </t>
    </r>
    <r>
      <rPr>
        <sz val="11"/>
        <color rgb="FF000000"/>
        <rFont val="돋움"/>
        <family val="3"/>
        <charset val="129"/>
      </rPr>
      <t>운동의</t>
    </r>
    <r>
      <rPr>
        <sz val="11"/>
        <color rgb="FF000000"/>
        <rFont val="Calibri"/>
        <family val="2"/>
      </rPr>
      <t xml:space="preserve"> </t>
    </r>
    <r>
      <rPr>
        <sz val="11"/>
        <color rgb="FF000000"/>
        <rFont val="돋움"/>
        <family val="3"/>
        <charset val="129"/>
      </rPr>
      <t>일일</t>
    </r>
    <r>
      <rPr>
        <sz val="11"/>
        <color rgb="FF000000"/>
        <rFont val="Calibri"/>
        <family val="2"/>
      </rPr>
      <t xml:space="preserve"> </t>
    </r>
    <r>
      <rPr>
        <sz val="11"/>
        <color rgb="FF000000"/>
        <rFont val="돋움"/>
        <family val="3"/>
        <charset val="129"/>
      </rPr>
      <t>총량을</t>
    </r>
    <r>
      <rPr>
        <sz val="11"/>
        <color rgb="FF000000"/>
        <rFont val="Calibri"/>
        <family val="2"/>
      </rPr>
      <t xml:space="preserve"> </t>
    </r>
    <r>
      <rPr>
        <sz val="11"/>
        <color rgb="FF000000"/>
        <rFont val="돋움"/>
        <family val="3"/>
        <charset val="129"/>
      </rPr>
      <t>계산할</t>
    </r>
    <r>
      <rPr>
        <sz val="11"/>
        <color rgb="FF000000"/>
        <rFont val="Calibri"/>
        <family val="2"/>
      </rPr>
      <t xml:space="preserve"> </t>
    </r>
    <r>
      <rPr>
        <sz val="11"/>
        <color rgb="FF000000"/>
        <rFont val="돋움"/>
        <family val="3"/>
        <charset val="129"/>
      </rPr>
      <t>수</t>
    </r>
    <r>
      <rPr>
        <sz val="11"/>
        <color rgb="FF000000"/>
        <rFont val="Calibri"/>
        <family val="2"/>
      </rPr>
      <t xml:space="preserve"> </t>
    </r>
    <r>
      <rPr>
        <sz val="11"/>
        <color rgb="FF000000"/>
        <rFont val="돋움"/>
        <family val="3"/>
        <charset val="129"/>
      </rPr>
      <t>있습니다</t>
    </r>
    <r>
      <rPr>
        <sz val="11"/>
        <color rgb="FF000000"/>
        <rFont val="Calibri"/>
        <family val="2"/>
      </rPr>
      <t>.</t>
    </r>
    <phoneticPr fontId="2" type="noConversion"/>
  </si>
  <si>
    <r>
      <rPr>
        <sz val="11"/>
        <color rgb="FF000000"/>
        <rFont val="돋움"/>
        <family val="3"/>
        <charset val="129"/>
      </rPr>
      <t>매주</t>
    </r>
    <r>
      <rPr>
        <sz val="11"/>
        <color rgb="FF000000"/>
        <rFont val="Calibri"/>
        <family val="2"/>
      </rPr>
      <t xml:space="preserve"> </t>
    </r>
    <r>
      <rPr>
        <sz val="11"/>
        <color rgb="FF000000"/>
        <rFont val="돋움"/>
        <family val="3"/>
        <charset val="129"/>
      </rPr>
      <t>말에</t>
    </r>
    <r>
      <rPr>
        <sz val="11"/>
        <color rgb="FF000000"/>
        <rFont val="Calibri"/>
        <family val="2"/>
      </rPr>
      <t xml:space="preserve"> </t>
    </r>
    <r>
      <rPr>
        <sz val="11"/>
        <color rgb="FF000000"/>
        <rFont val="돋움"/>
        <family val="3"/>
        <charset val="129"/>
      </rPr>
      <t>드롭다운</t>
    </r>
    <r>
      <rPr>
        <sz val="11"/>
        <color rgb="FF000000"/>
        <rFont val="Calibri"/>
        <family val="2"/>
      </rPr>
      <t xml:space="preserve"> </t>
    </r>
    <r>
      <rPr>
        <sz val="11"/>
        <color rgb="FF000000"/>
        <rFont val="돋움"/>
        <family val="3"/>
        <charset val="129"/>
      </rPr>
      <t>목록을</t>
    </r>
    <r>
      <rPr>
        <sz val="11"/>
        <color rgb="FF000000"/>
        <rFont val="Calibri"/>
        <family val="2"/>
      </rPr>
      <t xml:space="preserve"> </t>
    </r>
    <r>
      <rPr>
        <sz val="11"/>
        <color rgb="FF000000"/>
        <rFont val="돋움"/>
        <family val="3"/>
        <charset val="129"/>
      </rPr>
      <t>주기의</t>
    </r>
    <r>
      <rPr>
        <sz val="11"/>
        <color rgb="FF000000"/>
        <rFont val="Calibri"/>
        <family val="2"/>
      </rPr>
      <t xml:space="preserve"> </t>
    </r>
    <r>
      <rPr>
        <sz val="11"/>
        <color rgb="FF000000"/>
        <rFont val="돋움"/>
        <family val="3"/>
        <charset val="129"/>
      </rPr>
      <t>다음</t>
    </r>
    <r>
      <rPr>
        <sz val="11"/>
        <color rgb="FF000000"/>
        <rFont val="Calibri"/>
        <family val="2"/>
      </rPr>
      <t xml:space="preserve"> </t>
    </r>
    <r>
      <rPr>
        <sz val="11"/>
        <color rgb="FF000000"/>
        <rFont val="돋움"/>
        <family val="3"/>
        <charset val="129"/>
      </rPr>
      <t>주로</t>
    </r>
    <r>
      <rPr>
        <sz val="11"/>
        <color rgb="FF000000"/>
        <rFont val="Calibri"/>
        <family val="2"/>
      </rPr>
      <t xml:space="preserve"> </t>
    </r>
    <r>
      <rPr>
        <sz val="11"/>
        <color rgb="FF000000"/>
        <rFont val="돋움"/>
        <family val="3"/>
        <charset val="129"/>
      </rPr>
      <t>변경합니다</t>
    </r>
    <phoneticPr fontId="2" type="noConversion"/>
  </si>
  <si>
    <r>
      <rPr>
        <sz val="11"/>
        <color rgb="FF000000"/>
        <rFont val="맑은 고딕"/>
        <family val="3"/>
        <charset val="129"/>
      </rPr>
      <t>훈련</t>
    </r>
    <r>
      <rPr>
        <sz val="11"/>
        <color rgb="FF000000"/>
        <rFont val="Calibri"/>
        <family val="2"/>
      </rPr>
      <t xml:space="preserve"> </t>
    </r>
    <r>
      <rPr>
        <sz val="11"/>
        <color rgb="FF000000"/>
        <rFont val="돋움"/>
        <family val="3"/>
        <charset val="129"/>
      </rPr>
      <t>프로그램을</t>
    </r>
    <r>
      <rPr>
        <sz val="11"/>
        <color rgb="FF000000"/>
        <rFont val="Calibri"/>
        <family val="2"/>
      </rPr>
      <t xml:space="preserve"> </t>
    </r>
    <r>
      <rPr>
        <sz val="11"/>
        <color rgb="FF000000"/>
        <rFont val="돋움"/>
        <family val="3"/>
        <charset val="129"/>
      </rPr>
      <t>무한정</t>
    </r>
    <r>
      <rPr>
        <sz val="11"/>
        <color rgb="FF000000"/>
        <rFont val="Calibri"/>
        <family val="2"/>
      </rPr>
      <t xml:space="preserve"> </t>
    </r>
    <r>
      <rPr>
        <sz val="11"/>
        <color rgb="FF000000"/>
        <rFont val="돋움"/>
        <family val="3"/>
        <charset val="129"/>
      </rPr>
      <t>반복할</t>
    </r>
    <r>
      <rPr>
        <sz val="11"/>
        <color rgb="FF000000"/>
        <rFont val="Calibri"/>
        <family val="2"/>
      </rPr>
      <t xml:space="preserve"> </t>
    </r>
    <r>
      <rPr>
        <sz val="11"/>
        <color rgb="FF000000"/>
        <rFont val="돋움"/>
        <family val="3"/>
        <charset val="129"/>
      </rPr>
      <t>수</t>
    </r>
    <r>
      <rPr>
        <sz val="11"/>
        <color rgb="FF000000"/>
        <rFont val="Calibri"/>
        <family val="2"/>
      </rPr>
      <t xml:space="preserve"> </t>
    </r>
    <r>
      <rPr>
        <sz val="11"/>
        <color rgb="FF000000"/>
        <rFont val="돋움"/>
        <family val="3"/>
        <charset val="129"/>
      </rPr>
      <t>있습니다</t>
    </r>
    <r>
      <rPr>
        <sz val="11"/>
        <color rgb="FF000000"/>
        <rFont val="Calibri"/>
        <family val="2"/>
      </rPr>
      <t>.</t>
    </r>
    <phoneticPr fontId="2" type="noConversion"/>
  </si>
  <si>
    <r>
      <rPr>
        <sz val="11"/>
        <color rgb="FF000000"/>
        <rFont val="맑은 고딕"/>
        <family val="2"/>
        <charset val="129"/>
      </rPr>
      <t>휴식일은</t>
    </r>
    <r>
      <rPr>
        <sz val="11"/>
        <color rgb="FF000000"/>
        <rFont val="Calibri"/>
        <family val="2"/>
      </rPr>
      <t xml:space="preserve"> </t>
    </r>
    <r>
      <rPr>
        <sz val="11"/>
        <color rgb="FF000000"/>
        <rFont val="맑은 고딕"/>
        <family val="2"/>
        <charset val="129"/>
      </rPr>
      <t>프로그램에</t>
    </r>
    <r>
      <rPr>
        <sz val="11"/>
        <color rgb="FF000000"/>
        <rFont val="Calibri"/>
        <family val="2"/>
      </rPr>
      <t xml:space="preserve"> </t>
    </r>
    <r>
      <rPr>
        <sz val="11"/>
        <color rgb="FF000000"/>
        <rFont val="맑은 고딕"/>
        <family val="2"/>
        <charset val="129"/>
      </rPr>
      <t>내장되어</t>
    </r>
    <r>
      <rPr>
        <sz val="11"/>
        <color rgb="FF000000"/>
        <rFont val="Calibri"/>
        <family val="2"/>
      </rPr>
      <t xml:space="preserve"> </t>
    </r>
    <r>
      <rPr>
        <sz val="11"/>
        <color rgb="FF000000"/>
        <rFont val="맑은 고딕"/>
        <family val="2"/>
        <charset val="129"/>
      </rPr>
      <t>있으며</t>
    </r>
    <r>
      <rPr>
        <sz val="11"/>
        <color rgb="FF000000"/>
        <rFont val="Calibri"/>
        <family val="2"/>
      </rPr>
      <t xml:space="preserve">, MAJOR PRESSION AMRAP </t>
    </r>
    <r>
      <rPr>
        <sz val="11"/>
        <color rgb="FF000000"/>
        <rFont val="맑은 고딕"/>
        <family val="2"/>
        <charset val="129"/>
      </rPr>
      <t>요일</t>
    </r>
    <r>
      <rPr>
        <sz val="11"/>
        <color rgb="FF000000"/>
        <rFont val="Calibri"/>
        <family val="2"/>
      </rPr>
      <t xml:space="preserve"> </t>
    </r>
    <r>
      <rPr>
        <sz val="11"/>
        <color rgb="FF000000"/>
        <rFont val="맑은 고딕"/>
        <family val="2"/>
        <charset val="129"/>
      </rPr>
      <t>전에</t>
    </r>
    <r>
      <rPr>
        <sz val="11"/>
        <color rgb="FF000000"/>
        <rFont val="Calibri"/>
        <family val="2"/>
      </rPr>
      <t xml:space="preserve"> </t>
    </r>
    <r>
      <rPr>
        <sz val="11"/>
        <color rgb="FF000000"/>
        <rFont val="맑은 고딕"/>
        <family val="2"/>
        <charset val="129"/>
      </rPr>
      <t>휴식하게됩니다.</t>
    </r>
    <phoneticPr fontId="2" type="noConversion"/>
  </si>
  <si>
    <r>
      <rPr>
        <sz val="11"/>
        <color rgb="FF000000"/>
        <rFont val="맑은 고딕"/>
        <family val="3"/>
        <charset val="129"/>
      </rPr>
      <t>필요한</t>
    </r>
    <r>
      <rPr>
        <sz val="11"/>
        <color rgb="FF000000"/>
        <rFont val="Calibri"/>
        <family val="2"/>
      </rPr>
      <t xml:space="preserve"> </t>
    </r>
    <r>
      <rPr>
        <sz val="11"/>
        <color rgb="FF000000"/>
        <rFont val="맑은 고딕"/>
        <family val="3"/>
        <charset val="129"/>
      </rPr>
      <t>경우</t>
    </r>
    <r>
      <rPr>
        <sz val="11"/>
        <color rgb="FF000000"/>
        <rFont val="Calibri"/>
        <family val="2"/>
      </rPr>
      <t xml:space="preserve"> </t>
    </r>
    <r>
      <rPr>
        <sz val="11"/>
        <color rgb="FF000000"/>
        <rFont val="맑은 고딕"/>
        <family val="3"/>
        <charset val="129"/>
      </rPr>
      <t>다른</t>
    </r>
    <r>
      <rPr>
        <sz val="11"/>
        <color rgb="FF000000"/>
        <rFont val="Calibri"/>
        <family val="2"/>
      </rPr>
      <t xml:space="preserve"> </t>
    </r>
    <r>
      <rPr>
        <sz val="11"/>
        <color rgb="FF000000"/>
        <rFont val="맑은 고딕"/>
        <family val="3"/>
        <charset val="129"/>
      </rPr>
      <t>휴식이</t>
    </r>
    <r>
      <rPr>
        <sz val="11"/>
        <color rgb="FF000000"/>
        <rFont val="Calibri"/>
        <family val="2"/>
      </rPr>
      <t xml:space="preserve"> </t>
    </r>
    <r>
      <rPr>
        <sz val="11"/>
        <color rgb="FF000000"/>
        <rFont val="맑은 고딕"/>
        <family val="3"/>
        <charset val="129"/>
      </rPr>
      <t>가능하지만</t>
    </r>
    <r>
      <rPr>
        <sz val="11"/>
        <color rgb="FF000000"/>
        <rFont val="Calibri"/>
        <family val="2"/>
      </rPr>
      <t xml:space="preserve">, </t>
    </r>
    <r>
      <rPr>
        <sz val="11"/>
        <color rgb="FF000000"/>
        <rFont val="맑은 고딕"/>
        <family val="3"/>
        <charset val="129"/>
      </rPr>
      <t>교육</t>
    </r>
    <r>
      <rPr>
        <sz val="11"/>
        <color rgb="FF000000"/>
        <rFont val="Calibri"/>
        <family val="2"/>
      </rPr>
      <t xml:space="preserve"> </t>
    </r>
    <r>
      <rPr>
        <sz val="11"/>
        <color rgb="FF000000"/>
        <rFont val="맑은 고딕"/>
        <family val="3"/>
        <charset val="129"/>
      </rPr>
      <t>빈도가</t>
    </r>
    <r>
      <rPr>
        <sz val="11"/>
        <color rgb="FF000000"/>
        <rFont val="Calibri"/>
        <family val="2"/>
      </rPr>
      <t xml:space="preserve"> </t>
    </r>
    <r>
      <rPr>
        <sz val="11"/>
        <color rgb="FF000000"/>
        <rFont val="맑은 고딕"/>
        <family val="3"/>
        <charset val="129"/>
      </rPr>
      <t>일주일에</t>
    </r>
    <r>
      <rPr>
        <sz val="11"/>
        <color rgb="FF000000"/>
        <rFont val="Calibri"/>
        <family val="2"/>
      </rPr>
      <t xml:space="preserve"> 4</t>
    </r>
    <r>
      <rPr>
        <sz val="11"/>
        <color rgb="FF000000"/>
        <rFont val="맑은 고딕"/>
        <family val="3"/>
        <charset val="129"/>
      </rPr>
      <t>배</t>
    </r>
    <r>
      <rPr>
        <sz val="11"/>
        <color rgb="FF000000"/>
        <rFont val="Calibri"/>
        <family val="2"/>
      </rPr>
      <t xml:space="preserve"> </t>
    </r>
    <r>
      <rPr>
        <sz val="11"/>
        <color rgb="FF000000"/>
        <rFont val="맑은 고딕"/>
        <family val="3"/>
        <charset val="129"/>
      </rPr>
      <t>이하로</t>
    </r>
    <r>
      <rPr>
        <sz val="11"/>
        <color rgb="FF000000"/>
        <rFont val="Calibri"/>
        <family val="2"/>
      </rPr>
      <t xml:space="preserve"> </t>
    </r>
    <r>
      <rPr>
        <sz val="11"/>
        <color rgb="FF000000"/>
        <rFont val="맑은 고딕"/>
        <family val="3"/>
        <charset val="129"/>
      </rPr>
      <t>떨어지면</t>
    </r>
    <r>
      <rPr>
        <sz val="11"/>
        <color rgb="FF000000"/>
        <rFont val="Calibri"/>
        <family val="2"/>
      </rPr>
      <t xml:space="preserve"> </t>
    </r>
    <r>
      <rPr>
        <sz val="11"/>
        <color rgb="FF000000"/>
        <rFont val="맑은 고딕"/>
        <family val="3"/>
        <charset val="129"/>
      </rPr>
      <t>안</t>
    </r>
    <r>
      <rPr>
        <sz val="11"/>
        <color rgb="FF000000"/>
        <rFont val="Calibri"/>
        <family val="2"/>
      </rPr>
      <t xml:space="preserve"> </t>
    </r>
    <r>
      <rPr>
        <sz val="11"/>
        <color rgb="FF000000"/>
        <rFont val="맑은 고딕"/>
        <family val="3"/>
        <charset val="129"/>
      </rPr>
      <t>됩니다</t>
    </r>
    <r>
      <rPr>
        <sz val="11"/>
        <color rgb="FF000000"/>
        <rFont val="Calibri"/>
        <family val="2"/>
      </rPr>
      <t>. (</t>
    </r>
    <r>
      <rPr>
        <sz val="11"/>
        <color rgb="FF000000"/>
        <rFont val="맑은 고딕"/>
        <family val="3"/>
        <charset val="129"/>
      </rPr>
      <t>아마 볼륨양을 의미하는 것 같습니다.)</t>
    </r>
    <phoneticPr fontId="2" type="noConversion"/>
  </si>
  <si>
    <r>
      <rPr>
        <sz val="11"/>
        <color rgb="FF000000"/>
        <rFont val="맑은 고딕"/>
        <family val="3"/>
        <charset val="129"/>
      </rPr>
      <t>한</t>
    </r>
    <r>
      <rPr>
        <sz val="11"/>
        <color rgb="FF000000"/>
        <rFont val="Calibri"/>
        <family val="2"/>
      </rPr>
      <t xml:space="preserve"> </t>
    </r>
    <r>
      <rPr>
        <sz val="11"/>
        <color rgb="FF000000"/>
        <rFont val="맑은 고딕"/>
        <family val="3"/>
        <charset val="129"/>
      </rPr>
      <t>사이클을</t>
    </r>
    <r>
      <rPr>
        <sz val="11"/>
        <color rgb="FF000000"/>
        <rFont val="Calibri"/>
        <family val="2"/>
      </rPr>
      <t xml:space="preserve"> </t>
    </r>
    <r>
      <rPr>
        <sz val="11"/>
        <color rgb="FF000000"/>
        <rFont val="맑은 고딕"/>
        <family val="3"/>
        <charset val="129"/>
      </rPr>
      <t>마친</t>
    </r>
    <r>
      <rPr>
        <sz val="11"/>
        <color rgb="FF000000"/>
        <rFont val="Calibri"/>
        <family val="2"/>
      </rPr>
      <t xml:space="preserve"> </t>
    </r>
    <r>
      <rPr>
        <sz val="11"/>
        <color rgb="FF000000"/>
        <rFont val="맑은 고딕"/>
        <family val="3"/>
        <charset val="129"/>
      </rPr>
      <t>후</t>
    </r>
    <r>
      <rPr>
        <sz val="11"/>
        <color rgb="FF000000"/>
        <rFont val="Calibri"/>
        <family val="2"/>
      </rPr>
      <t xml:space="preserve"> </t>
    </r>
    <r>
      <rPr>
        <sz val="11"/>
        <color rgb="FF000000"/>
        <rFont val="맑은 고딕"/>
        <family val="3"/>
        <charset val="129"/>
      </rPr>
      <t>필요에</t>
    </r>
    <r>
      <rPr>
        <sz val="11"/>
        <color rgb="FF000000"/>
        <rFont val="Calibri"/>
        <family val="2"/>
      </rPr>
      <t xml:space="preserve"> </t>
    </r>
    <r>
      <rPr>
        <sz val="11"/>
        <color rgb="FF000000"/>
        <rFont val="맑은 고딕"/>
        <family val="3"/>
        <charset val="129"/>
      </rPr>
      <t>따라</t>
    </r>
    <r>
      <rPr>
        <sz val="11"/>
        <color rgb="FF000000"/>
        <rFont val="Calibri"/>
        <family val="2"/>
      </rPr>
      <t xml:space="preserve"> </t>
    </r>
    <r>
      <rPr>
        <sz val="11"/>
        <color rgb="FF000000"/>
        <rFont val="돋움"/>
        <family val="2"/>
        <charset val="129"/>
      </rPr>
      <t>디로딩을</t>
    </r>
    <r>
      <rPr>
        <sz val="11"/>
        <color rgb="FF000000"/>
        <rFont val="Calibri"/>
        <family val="2"/>
      </rPr>
      <t xml:space="preserve"> </t>
    </r>
    <r>
      <rPr>
        <sz val="11"/>
        <color rgb="FF000000"/>
        <rFont val="맑은 고딕"/>
        <family val="3"/>
        <charset val="129"/>
      </rPr>
      <t>수행합니다</t>
    </r>
    <r>
      <rPr>
        <sz val="11"/>
        <color rgb="FF000000"/>
        <rFont val="Calibri"/>
        <family val="2"/>
      </rPr>
      <t xml:space="preserve">. </t>
    </r>
    <r>
      <rPr>
        <sz val="11"/>
        <color rgb="FF000000"/>
        <rFont val="맑은 고딕"/>
        <family val="3"/>
        <charset val="129"/>
      </rPr>
      <t>두</t>
    </r>
    <r>
      <rPr>
        <sz val="11"/>
        <color rgb="FF000000"/>
        <rFont val="Calibri"/>
        <family val="2"/>
      </rPr>
      <t xml:space="preserve"> </t>
    </r>
    <r>
      <rPr>
        <sz val="11"/>
        <color rgb="FF000000"/>
        <rFont val="맑은 고딕"/>
        <family val="3"/>
        <charset val="129"/>
      </rPr>
      <t>사이클에</t>
    </r>
    <r>
      <rPr>
        <sz val="11"/>
        <color rgb="FF000000"/>
        <rFont val="Calibri"/>
        <family val="2"/>
      </rPr>
      <t xml:space="preserve"> </t>
    </r>
    <r>
      <rPr>
        <sz val="11"/>
        <color rgb="FF000000"/>
        <rFont val="맑은 고딕"/>
        <family val="3"/>
        <charset val="129"/>
      </rPr>
      <t>한</t>
    </r>
    <r>
      <rPr>
        <sz val="11"/>
        <color rgb="FF000000"/>
        <rFont val="Calibri"/>
        <family val="2"/>
      </rPr>
      <t xml:space="preserve"> </t>
    </r>
    <r>
      <rPr>
        <sz val="11"/>
        <color rgb="FF000000"/>
        <rFont val="맑은 고딕"/>
        <family val="3"/>
        <charset val="129"/>
      </rPr>
      <t>번</t>
    </r>
    <r>
      <rPr>
        <sz val="11"/>
        <color rgb="FF000000"/>
        <rFont val="Calibri"/>
        <family val="2"/>
      </rPr>
      <t xml:space="preserve"> </t>
    </r>
    <r>
      <rPr>
        <sz val="11"/>
        <color rgb="FF000000"/>
        <rFont val="맑은 고딕"/>
        <family val="3"/>
        <charset val="129"/>
      </rPr>
      <t>이상</t>
    </r>
    <r>
      <rPr>
        <sz val="11"/>
        <color rgb="FF000000"/>
        <rFont val="Calibri"/>
        <family val="2"/>
      </rPr>
      <t xml:space="preserve"> </t>
    </r>
    <r>
      <rPr>
        <sz val="11"/>
        <color rgb="FF000000"/>
        <rFont val="돋움"/>
        <family val="2"/>
        <charset val="129"/>
      </rPr>
      <t xml:space="preserve">디로딩 </t>
    </r>
    <r>
      <rPr>
        <sz val="11"/>
        <color rgb="FF000000"/>
        <rFont val="맑은 고딕"/>
        <family val="3"/>
        <charset val="129"/>
      </rPr>
      <t>해야</t>
    </r>
    <r>
      <rPr>
        <sz val="11"/>
        <color rgb="FF000000"/>
        <rFont val="Calibri"/>
        <family val="2"/>
      </rPr>
      <t xml:space="preserve"> </t>
    </r>
    <r>
      <rPr>
        <sz val="11"/>
        <color rgb="FF000000"/>
        <rFont val="맑은 고딕"/>
        <family val="3"/>
        <charset val="129"/>
      </rPr>
      <t>하는</t>
    </r>
    <r>
      <rPr>
        <sz val="11"/>
        <color rgb="FF000000"/>
        <rFont val="Calibri"/>
        <family val="2"/>
      </rPr>
      <t xml:space="preserve"> </t>
    </r>
    <r>
      <rPr>
        <sz val="11"/>
        <color rgb="FF000000"/>
        <rFont val="맑은 고딕"/>
        <family val="3"/>
        <charset val="129"/>
      </rPr>
      <t>경우</t>
    </r>
    <r>
      <rPr>
        <sz val="11"/>
        <color rgb="FF000000"/>
        <rFont val="Calibri"/>
        <family val="2"/>
      </rPr>
      <t xml:space="preserve">, </t>
    </r>
    <r>
      <rPr>
        <sz val="11"/>
        <color rgb="FF000000"/>
        <rFont val="돋움"/>
        <family val="2"/>
        <charset val="129"/>
      </rPr>
      <t>훈련</t>
    </r>
    <r>
      <rPr>
        <sz val="11"/>
        <color rgb="FF000000"/>
        <rFont val="맑은 고딕"/>
        <family val="3"/>
        <charset val="129"/>
      </rPr>
      <t>이</t>
    </r>
    <r>
      <rPr>
        <sz val="11"/>
        <color rgb="FF000000"/>
        <rFont val="Calibri"/>
        <family val="2"/>
      </rPr>
      <t xml:space="preserve"> </t>
    </r>
    <r>
      <rPr>
        <sz val="11"/>
        <color rgb="FF000000"/>
        <rFont val="맑은 고딕"/>
        <family val="3"/>
        <charset val="129"/>
      </rPr>
      <t>아닌</t>
    </r>
    <r>
      <rPr>
        <sz val="11"/>
        <color rgb="FF000000"/>
        <rFont val="Calibri"/>
        <family val="2"/>
      </rPr>
      <t xml:space="preserve"> </t>
    </r>
    <r>
      <rPr>
        <sz val="11"/>
        <color rgb="FF000000"/>
        <rFont val="돋움"/>
        <family val="2"/>
        <charset val="129"/>
      </rPr>
      <t>것에서</t>
    </r>
    <r>
      <rPr>
        <sz val="11"/>
        <color rgb="FF000000"/>
        <rFont val="Calibri"/>
        <family val="2"/>
      </rPr>
      <t xml:space="preserve"> </t>
    </r>
    <r>
      <rPr>
        <sz val="11"/>
        <color rgb="FF000000"/>
        <rFont val="돋움"/>
        <family val="2"/>
        <charset val="129"/>
      </rPr>
      <t>회복</t>
    </r>
    <r>
      <rPr>
        <sz val="11"/>
        <color rgb="FF000000"/>
        <rFont val="맑은 고딕"/>
        <family val="3"/>
        <charset val="129"/>
      </rPr>
      <t>을</t>
    </r>
    <r>
      <rPr>
        <sz val="11"/>
        <color rgb="FF000000"/>
        <rFont val="Calibri"/>
        <family val="2"/>
      </rPr>
      <t xml:space="preserve"> </t>
    </r>
    <r>
      <rPr>
        <sz val="11"/>
        <color rgb="FF000000"/>
        <rFont val="맑은 고딕"/>
        <family val="3"/>
        <charset val="129"/>
      </rPr>
      <t>수행해야</t>
    </r>
    <r>
      <rPr>
        <sz val="11"/>
        <color rgb="FF000000"/>
        <rFont val="Calibri"/>
        <family val="2"/>
      </rPr>
      <t xml:space="preserve"> </t>
    </r>
    <r>
      <rPr>
        <sz val="11"/>
        <color rgb="FF000000"/>
        <rFont val="맑은 고딕"/>
        <family val="3"/>
        <charset val="129"/>
      </rPr>
      <t>할</t>
    </r>
    <r>
      <rPr>
        <sz val="11"/>
        <color rgb="FF000000"/>
        <rFont val="Calibri"/>
        <family val="2"/>
      </rPr>
      <t xml:space="preserve"> </t>
    </r>
    <r>
      <rPr>
        <sz val="11"/>
        <color rgb="FF000000"/>
        <rFont val="맑은 고딕"/>
        <family val="3"/>
        <charset val="129"/>
      </rPr>
      <t>수도</t>
    </r>
    <r>
      <rPr>
        <sz val="11"/>
        <color rgb="FF000000"/>
        <rFont val="Calibri"/>
        <family val="2"/>
      </rPr>
      <t xml:space="preserve"> </t>
    </r>
    <r>
      <rPr>
        <sz val="11"/>
        <color rgb="FF000000"/>
        <rFont val="맑은 고딕"/>
        <family val="3"/>
        <charset val="129"/>
      </rPr>
      <t>있습니다</t>
    </r>
    <r>
      <rPr>
        <sz val="11"/>
        <color rgb="FF000000"/>
        <rFont val="Calibri"/>
        <family val="2"/>
      </rPr>
      <t>.(</t>
    </r>
    <r>
      <rPr>
        <sz val="11"/>
        <color rgb="FF000000"/>
        <rFont val="맑은 고딕"/>
        <family val="2"/>
        <charset val="129"/>
      </rPr>
      <t>수면</t>
    </r>
    <r>
      <rPr>
        <sz val="11"/>
        <color rgb="FF000000"/>
        <rFont val="Calibri"/>
        <family val="2"/>
      </rPr>
      <t xml:space="preserve">, </t>
    </r>
    <r>
      <rPr>
        <sz val="11"/>
        <color rgb="FF000000"/>
        <rFont val="맑은 고딕"/>
        <family val="2"/>
        <charset val="129"/>
      </rPr>
      <t>음식</t>
    </r>
    <r>
      <rPr>
        <sz val="11"/>
        <color rgb="FF000000"/>
        <rFont val="Calibri"/>
        <family val="2"/>
      </rPr>
      <t xml:space="preserve">, </t>
    </r>
    <r>
      <rPr>
        <sz val="11"/>
        <color rgb="FF000000"/>
        <rFont val="맑은 고딕"/>
        <family val="2"/>
        <charset val="129"/>
      </rPr>
      <t>스트레스</t>
    </r>
    <r>
      <rPr>
        <sz val="11"/>
        <color rgb="FF000000"/>
        <rFont val="Calibri"/>
        <family val="2"/>
      </rPr>
      <t xml:space="preserve"> </t>
    </r>
    <r>
      <rPr>
        <sz val="11"/>
        <color rgb="FF000000"/>
        <rFont val="맑은 고딕"/>
        <family val="2"/>
        <charset val="129"/>
      </rPr>
      <t>등)</t>
    </r>
    <phoneticPr fontId="2" type="noConversion"/>
  </si>
  <si>
    <r>
      <rPr>
        <sz val="11"/>
        <color rgb="FF000000"/>
        <rFont val="돋움"/>
        <family val="3"/>
        <charset val="129"/>
      </rPr>
      <t>저는</t>
    </r>
    <r>
      <rPr>
        <sz val="11"/>
        <color rgb="FF000000"/>
        <rFont val="Calibri"/>
        <family val="2"/>
      </rPr>
      <t xml:space="preserve"> </t>
    </r>
    <r>
      <rPr>
        <sz val="11"/>
        <color rgb="FF000000"/>
        <rFont val="돋움"/>
        <family val="3"/>
        <charset val="129"/>
      </rPr>
      <t>또한</t>
    </r>
    <r>
      <rPr>
        <sz val="11"/>
        <color rgb="FF000000"/>
        <rFont val="Calibri"/>
        <family val="2"/>
      </rPr>
      <t xml:space="preserve"> </t>
    </r>
    <r>
      <rPr>
        <sz val="11"/>
        <color rgb="FF000000"/>
        <rFont val="돋움"/>
        <family val="3"/>
        <charset val="129"/>
      </rPr>
      <t>비슷한</t>
    </r>
    <r>
      <rPr>
        <sz val="11"/>
        <color rgb="FF000000"/>
        <rFont val="Calibri"/>
        <family val="2"/>
      </rPr>
      <t xml:space="preserve"> </t>
    </r>
    <r>
      <rPr>
        <sz val="11"/>
        <color rgb="FF000000"/>
        <rFont val="돋움"/>
        <family val="3"/>
        <charset val="129"/>
      </rPr>
      <t>레이아웃의</t>
    </r>
    <r>
      <rPr>
        <sz val="11"/>
        <color rgb="FF000000"/>
        <rFont val="Calibri"/>
        <family val="2"/>
      </rPr>
      <t xml:space="preserve"> 6</t>
    </r>
    <r>
      <rPr>
        <sz val="11"/>
        <color rgb="FF000000"/>
        <rFont val="돋움"/>
        <family val="3"/>
        <charset val="129"/>
      </rPr>
      <t>주</t>
    </r>
    <r>
      <rPr>
        <sz val="11"/>
        <color rgb="FF000000"/>
        <rFont val="Calibri"/>
        <family val="2"/>
      </rPr>
      <t xml:space="preserve"> </t>
    </r>
    <r>
      <rPr>
        <sz val="11"/>
        <color rgb="FF000000"/>
        <rFont val="돋움"/>
        <family val="3"/>
        <charset val="129"/>
      </rPr>
      <t>변형을</t>
    </r>
    <r>
      <rPr>
        <sz val="11"/>
        <color rgb="FF000000"/>
        <rFont val="Calibri"/>
        <family val="2"/>
      </rPr>
      <t xml:space="preserve"> </t>
    </r>
    <r>
      <rPr>
        <sz val="11"/>
        <color rgb="FF000000"/>
        <rFont val="돋움"/>
        <family val="3"/>
        <charset val="129"/>
      </rPr>
      <t>연구하고</t>
    </r>
    <r>
      <rPr>
        <sz val="11"/>
        <color rgb="FF000000"/>
        <rFont val="Calibri"/>
        <family val="2"/>
      </rPr>
      <t xml:space="preserve"> </t>
    </r>
    <r>
      <rPr>
        <sz val="11"/>
        <color rgb="FF000000"/>
        <rFont val="돋움"/>
        <family val="3"/>
        <charset val="129"/>
      </rPr>
      <t>있습니다</t>
    </r>
    <r>
      <rPr>
        <sz val="11"/>
        <color rgb="FF000000"/>
        <rFont val="Calibri"/>
        <family val="2"/>
      </rPr>
      <t xml:space="preserve">. </t>
    </r>
    <r>
      <rPr>
        <sz val="11"/>
        <color rgb="FF000000"/>
        <rFont val="돋움"/>
        <family val="3"/>
        <charset val="129"/>
      </rPr>
      <t>이</t>
    </r>
    <r>
      <rPr>
        <sz val="11"/>
        <color rgb="FF000000"/>
        <rFont val="Calibri"/>
        <family val="2"/>
      </rPr>
      <t xml:space="preserve"> </t>
    </r>
    <r>
      <rPr>
        <sz val="11"/>
        <color rgb="FF000000"/>
        <rFont val="돋움"/>
        <family val="3"/>
        <charset val="129"/>
      </rPr>
      <t>변형은</t>
    </r>
    <r>
      <rPr>
        <sz val="11"/>
        <color rgb="FF000000"/>
        <rFont val="Calibri"/>
        <family val="2"/>
      </rPr>
      <t xml:space="preserve"> MAJOR PRESSION AMRAP </t>
    </r>
    <r>
      <rPr>
        <sz val="11"/>
        <color rgb="FF000000"/>
        <rFont val="돋움"/>
        <family val="3"/>
        <charset val="129"/>
      </rPr>
      <t>일수가</t>
    </r>
    <r>
      <rPr>
        <sz val="11"/>
        <color rgb="FF000000"/>
        <rFont val="Calibri"/>
        <family val="2"/>
      </rPr>
      <t xml:space="preserve"> 2, 4, 6</t>
    </r>
    <r>
      <rPr>
        <sz val="11"/>
        <color rgb="FF000000"/>
        <rFont val="돋움"/>
        <family val="3"/>
        <charset val="129"/>
      </rPr>
      <t>주에</t>
    </r>
    <r>
      <rPr>
        <sz val="11"/>
        <color rgb="FF000000"/>
        <rFont val="Calibri"/>
        <family val="2"/>
      </rPr>
      <t xml:space="preserve"> </t>
    </r>
    <r>
      <rPr>
        <sz val="11"/>
        <color rgb="FF000000"/>
        <rFont val="돋움"/>
        <family val="3"/>
        <charset val="129"/>
      </rPr>
      <t>조금</t>
    </r>
    <r>
      <rPr>
        <sz val="11"/>
        <color rgb="FF000000"/>
        <rFont val="Calibri"/>
        <family val="2"/>
      </rPr>
      <t xml:space="preserve"> </t>
    </r>
    <r>
      <rPr>
        <sz val="11"/>
        <color rgb="FF000000"/>
        <rFont val="돋움"/>
        <family val="3"/>
        <charset val="129"/>
      </rPr>
      <t>더</t>
    </r>
    <r>
      <rPr>
        <sz val="11"/>
        <color rgb="FF000000"/>
        <rFont val="Calibri"/>
        <family val="2"/>
      </rPr>
      <t xml:space="preserve"> </t>
    </r>
    <r>
      <rPr>
        <sz val="11"/>
        <color rgb="FF000000"/>
        <rFont val="돋움"/>
        <family val="3"/>
        <charset val="129"/>
      </rPr>
      <t>간격을</t>
    </r>
    <r>
      <rPr>
        <sz val="11"/>
        <color rgb="FF000000"/>
        <rFont val="Calibri"/>
        <family val="2"/>
      </rPr>
      <t xml:space="preserve"> </t>
    </r>
    <r>
      <rPr>
        <sz val="11"/>
        <color rgb="FF000000"/>
        <rFont val="돋움"/>
        <family val="3"/>
        <charset val="129"/>
      </rPr>
      <t>두고</t>
    </r>
    <r>
      <rPr>
        <sz val="11"/>
        <color rgb="FF000000"/>
        <rFont val="Calibri"/>
        <family val="2"/>
      </rPr>
      <t xml:space="preserve"> </t>
    </r>
    <r>
      <rPr>
        <sz val="11"/>
        <color rgb="FF000000"/>
        <rFont val="돋움"/>
        <family val="3"/>
        <charset val="129"/>
      </rPr>
      <t>있기</t>
    </r>
    <r>
      <rPr>
        <sz val="11"/>
        <color rgb="FF000000"/>
        <rFont val="Calibri"/>
        <family val="2"/>
      </rPr>
      <t xml:space="preserve"> </t>
    </r>
    <r>
      <rPr>
        <sz val="11"/>
        <color rgb="FF000000"/>
        <rFont val="돋움"/>
        <family val="3"/>
        <charset val="129"/>
      </rPr>
      <t>때문에</t>
    </r>
    <r>
      <rPr>
        <sz val="11"/>
        <color rgb="FF000000"/>
        <rFont val="Calibri"/>
        <family val="2"/>
      </rPr>
      <t xml:space="preserve"> PR </t>
    </r>
    <r>
      <rPr>
        <sz val="11"/>
        <color rgb="FF000000"/>
        <rFont val="돋움"/>
        <family val="3"/>
        <charset val="129"/>
      </rPr>
      <t>시도</t>
    </r>
    <r>
      <rPr>
        <sz val="11"/>
        <color rgb="FF000000"/>
        <rFont val="Calibri"/>
        <family val="2"/>
      </rPr>
      <t xml:space="preserve"> </t>
    </r>
    <r>
      <rPr>
        <sz val="11"/>
        <color rgb="FF000000"/>
        <rFont val="돋움"/>
        <family val="3"/>
        <charset val="129"/>
      </rPr>
      <t>사이에</t>
    </r>
    <r>
      <rPr>
        <sz val="11"/>
        <color rgb="FF000000"/>
        <rFont val="Calibri"/>
        <family val="2"/>
      </rPr>
      <t xml:space="preserve"> </t>
    </r>
    <r>
      <rPr>
        <sz val="11"/>
        <color rgb="FF000000"/>
        <rFont val="돋움"/>
        <family val="3"/>
        <charset val="129"/>
      </rPr>
      <t>볼륨을</t>
    </r>
    <r>
      <rPr>
        <sz val="11"/>
        <color rgb="FF000000"/>
        <rFont val="Calibri"/>
        <family val="2"/>
      </rPr>
      <t xml:space="preserve"> </t>
    </r>
    <r>
      <rPr>
        <sz val="11"/>
        <color rgb="FF000000"/>
        <rFont val="돋움"/>
        <family val="3"/>
        <charset val="129"/>
      </rPr>
      <t>쌓을</t>
    </r>
    <r>
      <rPr>
        <sz val="11"/>
        <color rgb="FF000000"/>
        <rFont val="Calibri"/>
        <family val="2"/>
      </rPr>
      <t xml:space="preserve"> </t>
    </r>
    <r>
      <rPr>
        <sz val="11"/>
        <color rgb="FF000000"/>
        <rFont val="돋움"/>
        <family val="3"/>
        <charset val="129"/>
      </rPr>
      <t>시간이</t>
    </r>
    <r>
      <rPr>
        <sz val="11"/>
        <color rgb="FF000000"/>
        <rFont val="Calibri"/>
        <family val="2"/>
      </rPr>
      <t xml:space="preserve"> </t>
    </r>
    <r>
      <rPr>
        <sz val="11"/>
        <color rgb="FF000000"/>
        <rFont val="돋움"/>
        <family val="3"/>
        <charset val="129"/>
      </rPr>
      <t>더</t>
    </r>
    <r>
      <rPr>
        <sz val="11"/>
        <color rgb="FF000000"/>
        <rFont val="Calibri"/>
        <family val="2"/>
      </rPr>
      <t xml:space="preserve"> </t>
    </r>
    <r>
      <rPr>
        <sz val="11"/>
        <color rgb="FF000000"/>
        <rFont val="돋움"/>
        <family val="3"/>
        <charset val="129"/>
      </rPr>
      <t>있지만</t>
    </r>
    <r>
      <rPr>
        <sz val="11"/>
        <color rgb="FF000000"/>
        <rFont val="Calibri"/>
        <family val="2"/>
      </rPr>
      <t xml:space="preserve"> </t>
    </r>
    <r>
      <rPr>
        <sz val="11"/>
        <color rgb="FF000000"/>
        <rFont val="돋움"/>
        <family val="3"/>
        <charset val="129"/>
      </rPr>
      <t>아직</t>
    </r>
    <r>
      <rPr>
        <sz val="11"/>
        <color rgb="FF000000"/>
        <rFont val="Calibri"/>
        <family val="2"/>
      </rPr>
      <t xml:space="preserve"> </t>
    </r>
    <r>
      <rPr>
        <sz val="11"/>
        <color rgb="FF000000"/>
        <rFont val="돋움"/>
        <family val="3"/>
        <charset val="129"/>
      </rPr>
      <t>완성되지는</t>
    </r>
    <r>
      <rPr>
        <sz val="11"/>
        <color rgb="FF000000"/>
        <rFont val="Calibri"/>
        <family val="2"/>
      </rPr>
      <t xml:space="preserve"> </t>
    </r>
    <r>
      <rPr>
        <sz val="11"/>
        <color rgb="FF000000"/>
        <rFont val="돋움"/>
        <family val="3"/>
        <charset val="129"/>
      </rPr>
      <t>않았습니다</t>
    </r>
    <r>
      <rPr>
        <sz val="11"/>
        <color rgb="FF000000"/>
        <rFont val="Calibri"/>
        <family val="2"/>
      </rPr>
      <t xml:space="preserve">. </t>
    </r>
    <r>
      <rPr>
        <sz val="11"/>
        <color rgb="FF000000"/>
        <rFont val="돋움"/>
        <family val="3"/>
        <charset val="129"/>
      </rPr>
      <t>완료되면</t>
    </r>
    <r>
      <rPr>
        <sz val="11"/>
        <color rgb="FF000000"/>
        <rFont val="Calibri"/>
        <family val="2"/>
      </rPr>
      <t xml:space="preserve"> CAP6</t>
    </r>
    <r>
      <rPr>
        <sz val="11"/>
        <color rgb="FF000000"/>
        <rFont val="돋움"/>
        <family val="3"/>
        <charset val="129"/>
      </rPr>
      <t>용</t>
    </r>
    <r>
      <rPr>
        <sz val="11"/>
        <color rgb="FF000000"/>
        <rFont val="Calibri"/>
        <family val="2"/>
      </rPr>
      <t xml:space="preserve"> </t>
    </r>
    <r>
      <rPr>
        <sz val="11"/>
        <color rgb="FF000000"/>
        <rFont val="돋움"/>
        <family val="3"/>
        <charset val="129"/>
      </rPr>
      <t>추가</t>
    </r>
    <r>
      <rPr>
        <sz val="11"/>
        <color rgb="FF000000"/>
        <rFont val="Calibri"/>
        <family val="2"/>
      </rPr>
      <t xml:space="preserve"> </t>
    </r>
    <r>
      <rPr>
        <sz val="11"/>
        <color rgb="FF000000"/>
        <rFont val="돋움"/>
        <family val="3"/>
        <charset val="129"/>
      </rPr>
      <t>시트로</t>
    </r>
    <r>
      <rPr>
        <sz val="11"/>
        <color rgb="FF000000"/>
        <rFont val="Calibri"/>
        <family val="2"/>
      </rPr>
      <t xml:space="preserve"> Google </t>
    </r>
    <r>
      <rPr>
        <sz val="11"/>
        <color rgb="FF000000"/>
        <rFont val="돋움"/>
        <family val="3"/>
        <charset val="129"/>
      </rPr>
      <t>드라이브</t>
    </r>
    <r>
      <rPr>
        <sz val="11"/>
        <color rgb="FF000000"/>
        <rFont val="Calibri"/>
        <family val="2"/>
      </rPr>
      <t xml:space="preserve"> </t>
    </r>
    <r>
      <rPr>
        <sz val="11"/>
        <color rgb="FF000000"/>
        <rFont val="돋움"/>
        <family val="3"/>
        <charset val="129"/>
      </rPr>
      <t>파일을</t>
    </r>
    <r>
      <rPr>
        <sz val="11"/>
        <color rgb="FF000000"/>
        <rFont val="Calibri"/>
        <family val="2"/>
      </rPr>
      <t xml:space="preserve"> </t>
    </r>
    <r>
      <rPr>
        <sz val="11"/>
        <color rgb="FF000000"/>
        <rFont val="돋움"/>
        <family val="3"/>
        <charset val="129"/>
      </rPr>
      <t>업데이트하겠습니다</t>
    </r>
    <r>
      <rPr>
        <sz val="11"/>
        <color rgb="FF000000"/>
        <rFont val="Calibri"/>
        <family val="2"/>
      </rPr>
      <t>.</t>
    </r>
    <phoneticPr fontId="2" type="noConversion"/>
  </si>
  <si>
    <r>
      <rPr>
        <sz val="11"/>
        <color rgb="FF000000"/>
        <rFont val="돋움"/>
        <family val="3"/>
        <charset val="129"/>
      </rPr>
      <t>다른</t>
    </r>
    <r>
      <rPr>
        <sz val="11"/>
        <color rgb="FF000000"/>
        <rFont val="Calibri"/>
        <family val="2"/>
      </rPr>
      <t xml:space="preserve"> </t>
    </r>
    <r>
      <rPr>
        <sz val="11"/>
        <color rgb="FF000000"/>
        <rFont val="돋움"/>
        <family val="3"/>
        <charset val="129"/>
      </rPr>
      <t>질문이나</t>
    </r>
    <r>
      <rPr>
        <sz val="11"/>
        <color rgb="FF000000"/>
        <rFont val="Calibri"/>
        <family val="2"/>
      </rPr>
      <t xml:space="preserve"> </t>
    </r>
    <r>
      <rPr>
        <sz val="11"/>
        <color rgb="FF000000"/>
        <rFont val="돋움"/>
        <family val="3"/>
        <charset val="129"/>
      </rPr>
      <t>의견이</t>
    </r>
    <r>
      <rPr>
        <sz val="11"/>
        <color rgb="FF000000"/>
        <rFont val="Calibri"/>
        <family val="2"/>
      </rPr>
      <t xml:space="preserve"> </t>
    </r>
    <r>
      <rPr>
        <sz val="11"/>
        <color rgb="FF000000"/>
        <rFont val="돋움"/>
        <family val="3"/>
        <charset val="129"/>
      </rPr>
      <t>있으면</t>
    </r>
    <r>
      <rPr>
        <sz val="11"/>
        <color rgb="FF000000"/>
        <rFont val="Calibri"/>
        <family val="2"/>
      </rPr>
      <t xml:space="preserve"> Reddit, </t>
    </r>
    <r>
      <rPr>
        <sz val="11"/>
        <color rgb="FF000000"/>
        <rFont val="돋움"/>
        <family val="3"/>
        <charset val="129"/>
      </rPr>
      <t>사용자</t>
    </r>
    <r>
      <rPr>
        <sz val="11"/>
        <color rgb="FF000000"/>
        <rFont val="Calibri"/>
        <family val="2"/>
      </rPr>
      <t xml:space="preserve"> </t>
    </r>
    <r>
      <rPr>
        <sz val="11"/>
        <color rgb="FF000000"/>
        <rFont val="돋움"/>
        <family val="3"/>
        <charset val="129"/>
      </rPr>
      <t>이름</t>
    </r>
    <r>
      <rPr>
        <sz val="11"/>
        <color rgb="FF000000"/>
        <rFont val="Calibri"/>
        <family val="2"/>
      </rPr>
      <t xml:space="preserve"> /u/n-Suns</t>
    </r>
    <r>
      <rPr>
        <sz val="11"/>
        <color rgb="FF000000"/>
        <rFont val="돋움"/>
        <family val="3"/>
        <charset val="129"/>
      </rPr>
      <t>으로</t>
    </r>
    <r>
      <rPr>
        <sz val="11"/>
        <color rgb="FF000000"/>
        <rFont val="Calibri"/>
        <family val="2"/>
      </rPr>
      <t xml:space="preserve"> </t>
    </r>
    <r>
      <rPr>
        <sz val="11"/>
        <color rgb="FF000000"/>
        <rFont val="돋움"/>
        <family val="3"/>
        <charset val="129"/>
      </rPr>
      <t>연락하십시오</t>
    </r>
    <r>
      <rPr>
        <sz val="11"/>
        <color rgb="FF000000"/>
        <rFont val="Calibri"/>
        <family val="2"/>
      </rPr>
      <t>.</t>
    </r>
    <phoneticPr fontId="2" type="noConversion"/>
  </si>
  <si>
    <r>
      <t>MAJOR PROGRESSION (메인운동</t>
    </r>
    <r>
      <rPr>
        <b/>
        <sz val="11"/>
        <color rgb="FF000000"/>
        <rFont val="맑은 고딕"/>
        <family val="2"/>
        <charset val="129"/>
      </rPr>
      <t>)</t>
    </r>
    <phoneticPr fontId="2" type="noConversion"/>
  </si>
  <si>
    <r>
      <t>SECONDARY PROGRESSION ( 두번쨰</t>
    </r>
    <r>
      <rPr>
        <b/>
        <sz val="11"/>
        <color rgb="FF000000"/>
        <rFont val="맑은 고딕"/>
        <family val="2"/>
        <charset val="129"/>
      </rPr>
      <t xml:space="preserve"> </t>
    </r>
    <r>
      <rPr>
        <b/>
        <sz val="11"/>
        <color rgb="FF000000"/>
        <rFont val="Calibri"/>
        <family val="2"/>
      </rPr>
      <t>운동</t>
    </r>
    <r>
      <rPr>
        <b/>
        <sz val="11"/>
        <color rgb="FF000000"/>
        <rFont val="맑은 고딕"/>
        <family val="2"/>
        <charset val="129"/>
      </rPr>
      <t>)</t>
    </r>
    <phoneticPr fontId="2" type="noConversion"/>
  </si>
  <si>
    <t>200 Band Pull-Aparts      -      100 Banded Shoulder Dislocations      -      4 x AMRAP Bodyweight Chin/Pull-Ups</t>
    <phoneticPr fontId="2" type="noConversion"/>
  </si>
  <si>
    <r>
      <t>Other Notes:  (조언들</t>
    </r>
    <r>
      <rPr>
        <b/>
        <sz val="11"/>
        <color rgb="FF000000"/>
        <rFont val="맑은 고딕"/>
        <family val="2"/>
        <charset val="129"/>
      </rPr>
      <t>)</t>
    </r>
    <phoneticPr fontId="2" type="noConversion"/>
  </si>
  <si>
    <r>
      <t>• Then What? (그리고선</t>
    </r>
    <r>
      <rPr>
        <b/>
        <sz val="11"/>
        <color rgb="FF000000"/>
        <rFont val="맑은 고딕"/>
        <family val="2"/>
        <charset val="129"/>
      </rPr>
      <t xml:space="preserve"> 뭘할까요?)</t>
    </r>
    <phoneticPr fontId="2" type="noConversion"/>
  </si>
  <si>
    <r>
      <t>• Rest Days and Deloading?? (휴식일과</t>
    </r>
    <r>
      <rPr>
        <b/>
        <sz val="11"/>
        <color rgb="FF000000"/>
        <rFont val="맑은 고딕"/>
        <family val="2"/>
        <charset val="129"/>
      </rPr>
      <t xml:space="preserve"> 디로딩은요?)</t>
    </r>
    <phoneticPr fontId="2" type="noConversion"/>
  </si>
  <si>
    <r>
      <t>• Other Questions? (다른 질문들</t>
    </r>
    <r>
      <rPr>
        <b/>
        <sz val="11"/>
        <color rgb="FF000000"/>
        <rFont val="맑은 고딕"/>
        <family val="2"/>
        <charset val="129"/>
      </rPr>
      <t>)</t>
    </r>
    <phoneticPr fontId="2" type="noConversion"/>
  </si>
  <si>
    <t>ACCESSORY #1</t>
    <phoneticPr fontId="2" type="noConversion"/>
  </si>
  <si>
    <t>손목스트레칭</t>
    <phoneticPr fontId="2" type="noConversion"/>
  </si>
  <si>
    <r>
      <t>어깨</t>
    </r>
    <r>
      <rPr>
        <sz val="11"/>
        <rFont val="맑은 고딕"/>
        <family val="2"/>
        <charset val="129"/>
      </rPr>
      <t xml:space="preserve"> 유연성 스트레칭</t>
    </r>
    <phoneticPr fontId="2" type="noConversion"/>
  </si>
  <si>
    <t>발목 유연성 스트레칭</t>
    <phoneticPr fontId="2" type="noConversion"/>
  </si>
  <si>
    <r>
      <rPr>
        <sz val="11"/>
        <rFont val="맑은 고딕"/>
        <family val="3"/>
        <charset val="129"/>
      </rPr>
      <t>매우</t>
    </r>
    <r>
      <rPr>
        <sz val="11"/>
        <rFont val="돋움"/>
        <family val="2"/>
        <charset val="129"/>
      </rPr>
      <t xml:space="preserve"> 가벼운 오버헤드 스쿼트</t>
    </r>
    <r>
      <rPr>
        <sz val="11"/>
        <rFont val="Calibri"/>
        <family val="2"/>
      </rPr>
      <t>or</t>
    </r>
    <r>
      <rPr>
        <sz val="11"/>
        <rFont val="돋움"/>
        <family val="2"/>
        <charset val="129"/>
      </rPr>
      <t xml:space="preserve"> 핵스쿼트</t>
    </r>
    <phoneticPr fontId="2" type="noConversion"/>
  </si>
  <si>
    <r>
      <t>어깨보다</t>
    </r>
    <r>
      <rPr>
        <sz val="11"/>
        <rFont val="맑은 고딕"/>
        <family val="2"/>
        <charset val="129"/>
      </rPr>
      <t xml:space="preserve"> 넓게 바벨을 잡는다(충분히 넓게)</t>
    </r>
    <phoneticPr fontId="2" type="noConversion"/>
  </si>
  <si>
    <r>
      <t>자세잡는</t>
    </r>
    <r>
      <rPr>
        <sz val="11"/>
        <rFont val="맑은 고딕"/>
        <family val="2"/>
        <charset val="129"/>
      </rPr>
      <t xml:space="preserve"> 동안 하늘을 바라본다</t>
    </r>
    <phoneticPr fontId="2" type="noConversion"/>
  </si>
  <si>
    <r>
      <t>하늘을</t>
    </r>
    <r>
      <rPr>
        <sz val="11"/>
        <rFont val="맑은 고딕"/>
        <family val="2"/>
        <charset val="129"/>
      </rPr>
      <t xml:space="preserve"> 바라보는 동안 바벨 밑으로 들어가 바벨이 목에 걸리게 자세를 잡는다</t>
    </r>
    <phoneticPr fontId="2" type="noConversion"/>
  </si>
  <si>
    <r>
      <t>머리는</t>
    </r>
    <r>
      <rPr>
        <sz val="11"/>
        <rFont val="맑은 고딕"/>
        <family val="2"/>
        <charset val="129"/>
      </rPr>
      <t xml:space="preserve"> 정면을 바라보게 위치한다</t>
    </r>
    <phoneticPr fontId="2" type="noConversion"/>
  </si>
  <si>
    <r>
      <t>어깨와</t>
    </r>
    <r>
      <rPr>
        <sz val="11"/>
        <rFont val="맑은 고딕"/>
        <family val="2"/>
        <charset val="129"/>
      </rPr>
      <t xml:space="preserve"> 팔 상부가 바닥과 평행하게 위치한다</t>
    </r>
    <phoneticPr fontId="2" type="noConversion"/>
  </si>
  <si>
    <r>
      <t>무게가</t>
    </r>
    <r>
      <rPr>
        <sz val="11"/>
        <rFont val="맑은 고딕"/>
        <family val="2"/>
        <charset val="129"/>
      </rPr>
      <t xml:space="preserve"> 광배와 손끝에 실리게한다</t>
    </r>
    <r>
      <rPr>
        <sz val="11"/>
        <rFont val="Calibri"/>
        <family val="2"/>
      </rPr>
      <t xml:space="preserve"> (대부분은</t>
    </r>
    <r>
      <rPr>
        <sz val="11"/>
        <rFont val="맑은 고딕"/>
        <family val="2"/>
        <charset val="129"/>
      </rPr>
      <t xml:space="preserve"> 광배에 무게가 실려야한다</t>
    </r>
    <r>
      <rPr>
        <sz val="11"/>
        <rFont val="Calibri"/>
        <family val="2"/>
      </rPr>
      <t>)</t>
    </r>
    <phoneticPr fontId="2" type="noConversion"/>
  </si>
  <si>
    <r>
      <t>유연성이</t>
    </r>
    <r>
      <rPr>
        <sz val="11"/>
        <rFont val="맑은 고딕"/>
        <family val="2"/>
        <charset val="129"/>
      </rPr>
      <t xml:space="preserve"> 나오지 않으면 2,3번째 손가락을 쓴다</t>
    </r>
    <phoneticPr fontId="2" type="noConversion"/>
  </si>
  <si>
    <r>
      <t>언랙할때</t>
    </r>
    <r>
      <rPr>
        <sz val="11"/>
        <rFont val="맑은 고딕"/>
        <family val="2"/>
        <charset val="129"/>
      </rPr>
      <t xml:space="preserve"> 힙힌지를 사용한다.</t>
    </r>
    <phoneticPr fontId="2" type="noConversion"/>
  </si>
  <si>
    <r>
      <t>2-3 발자국</t>
    </r>
    <r>
      <rPr>
        <sz val="11"/>
        <rFont val="맑은 고딕"/>
        <family val="2"/>
        <charset val="129"/>
      </rPr>
      <t xml:space="preserve"> 이동한다</t>
    </r>
    <phoneticPr fontId="2" type="noConversion"/>
  </si>
  <si>
    <t>ACCESSORY #6</t>
  </si>
  <si>
    <t>ACCESSORY #7</t>
  </si>
  <si>
    <t>ACCESSORY #8</t>
  </si>
  <si>
    <t>ACCESSORY #9</t>
  </si>
  <si>
    <t>ACCESSORY #10</t>
  </si>
  <si>
    <t>ACCESSORY #11</t>
  </si>
  <si>
    <t>ACCESSORY #12</t>
  </si>
  <si>
    <t>ACCESSORY #13</t>
  </si>
  <si>
    <t>ACCESSORY #14</t>
  </si>
  <si>
    <t>ACCESSORY #15</t>
  </si>
  <si>
    <t>ACCESSORY #16</t>
  </si>
  <si>
    <t>ACCESSORY #17</t>
  </si>
  <si>
    <t>ACCESSORY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</si>
</sst>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quot;x&quot;#,##0"/>
    <numFmt numFmtId="177" formatCode="&quot;x&quot;#,##0&quot;+&quot;"/>
    <numFmt numFmtId="178" formatCode="&quot;x &quot;0"/>
    <numFmt numFmtId="179" formatCode="&quot;@&quot;\ 0"/>
    <numFmt numFmtId="180" formatCode="&quot;@ &quot;0"/>
    <numFmt numFmtId="181" formatCode="mm&quot;월&quot;\ dd&quot;일&quot;"/>
  </numFmts>
  <fonts count="79">
    <font>
      <sz val="11"/>
      <color rgb="FF000000"/>
      <name val="Calibri"/>
    </font>
    <font>
      <sz val="11"/>
      <name val="Calibri"/>
      <family val="2"/>
    </font>
    <font>
      <sz val="8"/>
      <name val="돋움"/>
      <family val="3"/>
      <charset val="129"/>
    </font>
    <font>
      <sz val="11"/>
      <color rgb="FF000000"/>
      <name val="Calibri"/>
      <family val="2"/>
    </font>
    <font>
      <sz val="11"/>
      <color rgb="FF000000"/>
      <name val="맑은 고딕"/>
      <family val="3"/>
      <charset val="129"/>
    </font>
    <font>
      <sz val="10"/>
      <color rgb="FF000000"/>
      <name val="맑은 고딕"/>
      <family val="3"/>
      <charset val="129"/>
      <scheme val="major"/>
    </font>
    <font>
      <sz val="10"/>
      <color rgb="FF000000"/>
      <name val="Calibri"/>
      <family val="2"/>
    </font>
    <font>
      <sz val="10"/>
      <color rgb="FF000000"/>
      <name val="돋움"/>
      <family val="3"/>
      <charset val="129"/>
    </font>
    <font>
      <sz val="10"/>
      <color rgb="FF000000"/>
      <name val="맑은 고딕"/>
      <family val="2"/>
      <charset val="129"/>
    </font>
    <font>
      <sz val="10"/>
      <color rgb="FF000000"/>
      <name val="Calibri"/>
      <family val="3"/>
      <charset val="129"/>
    </font>
    <font>
      <sz val="10"/>
      <name val="맑은 고딕"/>
      <family val="3"/>
      <charset val="129"/>
      <scheme val="major"/>
    </font>
    <font>
      <b/>
      <sz val="10"/>
      <color rgb="FF000000"/>
      <name val="맑은 고딕"/>
      <family val="3"/>
      <charset val="129"/>
      <scheme val="major"/>
    </font>
    <font>
      <b/>
      <sz val="11"/>
      <color rgb="FFFF0000"/>
      <name val="맑은 고딕"/>
      <family val="3"/>
      <charset val="129"/>
    </font>
    <font>
      <b/>
      <sz val="11"/>
      <color rgb="FF0070C0"/>
      <name val="맑은 고딕"/>
      <family val="3"/>
      <charset val="129"/>
    </font>
    <font>
      <b/>
      <sz val="11"/>
      <color rgb="FF000000"/>
      <name val="맑은 고딕"/>
      <family val="3"/>
      <charset val="129"/>
    </font>
    <font>
      <sz val="11"/>
      <name val="Calibri"/>
      <family val="2"/>
    </font>
    <font>
      <sz val="11"/>
      <color rgb="FF000000"/>
      <name val="Inconsolata"/>
    </font>
    <font>
      <b/>
      <sz val="11"/>
      <color rgb="FF000000"/>
      <name val="Calibri"/>
      <family val="2"/>
    </font>
    <font>
      <sz val="11"/>
      <color rgb="FFFF0000"/>
      <name val="Calibri"/>
      <family val="2"/>
    </font>
    <font>
      <b/>
      <sz val="20"/>
      <name val="Calibri"/>
      <family val="2"/>
    </font>
    <font>
      <b/>
      <i/>
      <sz val="11"/>
      <name val="Calibri"/>
      <family val="2"/>
    </font>
    <font>
      <sz val="12"/>
      <name val="Calibri"/>
      <family val="2"/>
    </font>
    <font>
      <b/>
      <sz val="12"/>
      <name val="Calibri"/>
      <family val="2"/>
    </font>
    <font>
      <b/>
      <sz val="12"/>
      <color rgb="FF000099"/>
      <name val="Calibri"/>
      <family val="2"/>
    </font>
    <font>
      <sz val="12"/>
      <color rgb="FFFF0000"/>
      <name val="Calibri"/>
      <family val="2"/>
    </font>
    <font>
      <b/>
      <u/>
      <sz val="11"/>
      <name val="Calibri"/>
      <family val="2"/>
    </font>
    <font>
      <b/>
      <sz val="11"/>
      <name val="Calibri"/>
      <family val="2"/>
    </font>
    <font>
      <i/>
      <sz val="11"/>
      <name val="Calibri"/>
      <family val="2"/>
    </font>
    <font>
      <i/>
      <sz val="11"/>
      <color rgb="FF920000"/>
      <name val="Calibri"/>
      <family val="2"/>
    </font>
    <font>
      <b/>
      <sz val="20"/>
      <color rgb="FF000000"/>
      <name val="Calibri"/>
      <family val="2"/>
    </font>
    <font>
      <b/>
      <i/>
      <sz val="11"/>
      <color rgb="FF000000"/>
      <name val="Calibri"/>
      <family val="2"/>
    </font>
    <font>
      <i/>
      <sz val="11"/>
      <color rgb="FF000000"/>
      <name val="Calibri"/>
      <family val="2"/>
    </font>
    <font>
      <b/>
      <u/>
      <sz val="11"/>
      <color rgb="FF0000FF"/>
      <name val="Calibri"/>
      <family val="2"/>
    </font>
    <font>
      <u/>
      <sz val="11"/>
      <color rgb="FF0000FF"/>
      <name val="Calibri"/>
      <family val="2"/>
    </font>
    <font>
      <sz val="11"/>
      <color rgb="FF000000"/>
      <name val="Roboto"/>
    </font>
    <font>
      <sz val="11"/>
      <color rgb="FF000000"/>
      <name val="Arial"/>
      <family val="2"/>
    </font>
    <font>
      <b/>
      <i/>
      <u/>
      <sz val="11"/>
      <name val="Calibri"/>
      <family val="2"/>
    </font>
    <font>
      <i/>
      <u/>
      <sz val="11"/>
      <name val="Calibri"/>
      <family val="2"/>
    </font>
    <font>
      <b/>
      <sz val="14"/>
      <name val="Calibri"/>
      <family val="2"/>
    </font>
    <font>
      <sz val="24"/>
      <color rgb="FF000000"/>
      <name val="맑은 고딕"/>
      <family val="3"/>
      <charset val="129"/>
    </font>
    <font>
      <b/>
      <sz val="24"/>
      <color rgb="FF000000"/>
      <name val="맑은 고딕"/>
      <family val="3"/>
      <charset val="129"/>
    </font>
    <font>
      <sz val="11"/>
      <name val="HY견고딕"/>
      <family val="1"/>
      <charset val="129"/>
    </font>
    <font>
      <sz val="14"/>
      <name val="HY견고딕"/>
      <family val="1"/>
      <charset val="129"/>
    </font>
    <font>
      <sz val="14"/>
      <color rgb="FFFF0000"/>
      <name val="맑은 고딕"/>
      <family val="3"/>
      <charset val="129"/>
    </font>
    <font>
      <b/>
      <sz val="14"/>
      <color rgb="FF000000"/>
      <name val="맑은 고딕"/>
      <family val="3"/>
      <charset val="129"/>
    </font>
    <font>
      <sz val="11"/>
      <color theme="1"/>
      <name val="맑은 고딕"/>
      <family val="3"/>
      <charset val="129"/>
    </font>
    <font>
      <b/>
      <sz val="11"/>
      <color theme="1"/>
      <name val="맑은 고딕"/>
      <family val="3"/>
      <charset val="129"/>
    </font>
    <font>
      <sz val="11"/>
      <color theme="0"/>
      <name val="맑은 고딕"/>
      <family val="3"/>
      <charset val="129"/>
    </font>
    <font>
      <i/>
      <sz val="11"/>
      <color rgb="FF000000"/>
      <name val="맑은 고딕"/>
      <family val="3"/>
      <charset val="129"/>
      <scheme val="major"/>
    </font>
    <font>
      <sz val="10"/>
      <color rgb="FF000000"/>
      <name val="맑은 고딕"/>
      <family val="3"/>
      <charset val="129"/>
    </font>
    <font>
      <sz val="14"/>
      <color theme="0"/>
      <name val="맑은 고딕"/>
      <family val="3"/>
      <charset val="129"/>
    </font>
    <font>
      <sz val="28"/>
      <color theme="0"/>
      <name val="맑은 고딕"/>
      <family val="3"/>
      <charset val="129"/>
    </font>
    <font>
      <sz val="11"/>
      <color theme="0"/>
      <name val="맑은 고딕"/>
      <family val="3"/>
      <charset val="129"/>
      <scheme val="major"/>
    </font>
    <font>
      <sz val="14"/>
      <color theme="0"/>
      <name val="맑은 고딕"/>
      <family val="3"/>
      <charset val="129"/>
      <scheme val="major"/>
    </font>
    <font>
      <sz val="24"/>
      <color theme="0"/>
      <name val="맑은 고딕"/>
      <family val="3"/>
      <charset val="129"/>
    </font>
    <font>
      <sz val="11"/>
      <color theme="0"/>
      <name val="Calibri"/>
      <family val="2"/>
    </font>
    <font>
      <sz val="14"/>
      <color theme="0"/>
      <name val="HY견고딕"/>
      <family val="1"/>
      <charset val="129"/>
    </font>
    <font>
      <b/>
      <sz val="15"/>
      <color rgb="FF1F497D"/>
      <name val="Calibri"/>
      <family val="2"/>
    </font>
    <font>
      <i/>
      <sz val="11"/>
      <color rgb="FF4F81BD"/>
      <name val="Calibri"/>
      <family val="2"/>
    </font>
    <font>
      <b/>
      <sz val="11"/>
      <color rgb="FF4F81BD"/>
      <name val="Calibri"/>
      <family val="2"/>
    </font>
    <font>
      <b/>
      <sz val="11"/>
      <color rgb="FF000000"/>
      <name val="돋움"/>
      <family val="2"/>
      <charset val="129"/>
    </font>
    <font>
      <sz val="10"/>
      <color rgb="FF000000"/>
      <name val="Calibri"/>
      <family val="2"/>
      <charset val="129"/>
    </font>
    <font>
      <sz val="10"/>
      <name val="Calibri"/>
      <family val="2"/>
    </font>
    <font>
      <b/>
      <sz val="11"/>
      <color rgb="FF000000"/>
      <name val="맑은 고딕"/>
      <family val="2"/>
      <charset val="129"/>
    </font>
    <font>
      <sz val="10"/>
      <color rgb="FF000000"/>
      <name val="돋움"/>
      <family val="2"/>
      <charset val="129"/>
    </font>
    <font>
      <b/>
      <sz val="10"/>
      <color rgb="FF000000"/>
      <name val="Calibri"/>
      <family val="2"/>
    </font>
    <font>
      <b/>
      <sz val="10"/>
      <color rgb="FF000000"/>
      <name val="맑은 고딕"/>
      <family val="2"/>
      <charset val="129"/>
    </font>
    <font>
      <sz val="11"/>
      <color rgb="FF000000"/>
      <name val="돋움"/>
      <family val="3"/>
      <charset val="129"/>
    </font>
    <font>
      <sz val="11"/>
      <color rgb="FF000000"/>
      <name val="Calibri"/>
      <family val="3"/>
      <charset val="129"/>
    </font>
    <font>
      <sz val="11"/>
      <color rgb="FF000000"/>
      <name val="돋움"/>
      <family val="2"/>
      <charset val="129"/>
    </font>
    <font>
      <sz val="11"/>
      <color rgb="FF000000"/>
      <name val="Calibri"/>
      <family val="2"/>
      <charset val="129"/>
    </font>
    <font>
      <b/>
      <sz val="10"/>
      <color rgb="FF000000"/>
      <name val="Calibri"/>
      <family val="2"/>
      <charset val="129"/>
    </font>
    <font>
      <b/>
      <sz val="11"/>
      <color rgb="FF000000"/>
      <name val="Calibri"/>
      <family val="2"/>
      <charset val="129"/>
    </font>
    <font>
      <sz val="11"/>
      <color rgb="FF000000"/>
      <name val="맑은 고딕"/>
      <family val="2"/>
      <charset val="129"/>
    </font>
    <font>
      <sz val="11"/>
      <name val="맑은 고딕"/>
      <family val="2"/>
      <charset val="129"/>
    </font>
    <font>
      <sz val="11"/>
      <name val="돋움"/>
      <family val="2"/>
      <charset val="129"/>
    </font>
    <font>
      <sz val="11"/>
      <name val="맑은 고딕"/>
      <family val="3"/>
      <charset val="129"/>
    </font>
    <font>
      <sz val="11"/>
      <name val="Calibri"/>
      <family val="3"/>
      <charset val="129"/>
    </font>
    <font>
      <sz val="9"/>
      <name val="맑은 고딕"/>
      <family val="3"/>
      <charset val="129"/>
      <scheme val="major"/>
    </font>
  </fonts>
  <fills count="44">
    <fill>
      <patternFill patternType="none"/>
    </fill>
    <fill>
      <patternFill patternType="gray125"/>
    </fill>
    <fill>
      <patternFill patternType="solid">
        <fgColor rgb="FFA5A5A5"/>
        <bgColor rgb="FFA5A5A5"/>
      </patternFill>
    </fill>
    <fill>
      <patternFill patternType="solid">
        <fgColor rgb="FFFFFFFF"/>
        <bgColor rgb="FFFFFFFF"/>
      </patternFill>
    </fill>
    <fill>
      <patternFill patternType="solid">
        <fgColor rgb="FFFFFF00"/>
        <bgColor rgb="FFFFFF00"/>
      </patternFill>
    </fill>
    <fill>
      <patternFill patternType="solid">
        <fgColor rgb="FFFFFF00"/>
        <bgColor indexed="64"/>
      </patternFill>
    </fill>
    <fill>
      <patternFill patternType="solid">
        <fgColor theme="5" tint="0.59999389629810485"/>
        <bgColor indexed="64"/>
      </patternFill>
    </fill>
    <fill>
      <patternFill patternType="solid">
        <fgColor rgb="FF00FFFF"/>
        <bgColor rgb="FF00FFFF"/>
      </patternFill>
    </fill>
    <fill>
      <patternFill patternType="solid">
        <fgColor rgb="FF999999"/>
        <bgColor rgb="FF999999"/>
      </patternFill>
    </fill>
    <fill>
      <patternFill patternType="solid">
        <fgColor rgb="FFFFE599"/>
        <bgColor rgb="FFFFE599"/>
      </patternFill>
    </fill>
    <fill>
      <patternFill patternType="solid">
        <fgColor rgb="FFFFFF00"/>
        <bgColor rgb="FF00FFFF"/>
      </patternFill>
    </fill>
    <fill>
      <patternFill patternType="solid">
        <fgColor rgb="FF3F3F3F"/>
        <bgColor rgb="FF3F3F3F"/>
      </patternFill>
    </fill>
    <fill>
      <patternFill patternType="solid">
        <fgColor rgb="FFE1D3B9"/>
        <bgColor rgb="FFE1D3B9"/>
      </patternFill>
    </fill>
    <fill>
      <patternFill patternType="solid">
        <fgColor rgb="FFE8D9BA"/>
        <bgColor rgb="FFE8D9BA"/>
      </patternFill>
    </fill>
    <fill>
      <patternFill patternType="solid">
        <fgColor rgb="FF00FF00"/>
        <bgColor rgb="FF00FF00"/>
      </patternFill>
    </fill>
    <fill>
      <patternFill patternType="solid">
        <fgColor rgb="FFF2F2F2"/>
        <bgColor rgb="FFF2F2F2"/>
      </patternFill>
    </fill>
    <fill>
      <patternFill patternType="solid">
        <fgColor rgb="FFD8D8D8"/>
        <bgColor rgb="FFD8D8D8"/>
      </patternFill>
    </fill>
    <fill>
      <patternFill patternType="solid">
        <fgColor rgb="FFFF6600"/>
        <bgColor rgb="FFFF6600"/>
      </patternFill>
    </fill>
    <fill>
      <patternFill patternType="solid">
        <fgColor rgb="FFBFBFBF"/>
        <bgColor rgb="FFBFBFBF"/>
      </patternFill>
    </fill>
    <fill>
      <patternFill patternType="solid">
        <fgColor theme="9" tint="0.59999389629810485"/>
        <bgColor rgb="FFFFFFFF"/>
      </patternFill>
    </fill>
    <fill>
      <patternFill patternType="solid">
        <fgColor theme="9" tint="0.59999389629810485"/>
        <bgColor indexed="64"/>
      </patternFill>
    </fill>
    <fill>
      <patternFill patternType="solid">
        <fgColor theme="8" tint="0.59999389629810485"/>
        <bgColor rgb="FFFFFFFF"/>
      </patternFill>
    </fill>
    <fill>
      <patternFill patternType="solid">
        <fgColor theme="8" tint="0.59999389629810485"/>
        <bgColor indexed="64"/>
      </patternFill>
    </fill>
    <fill>
      <patternFill patternType="solid">
        <fgColor theme="5" tint="0.59999389629810485"/>
        <bgColor rgb="FFFFFFFF"/>
      </patternFill>
    </fill>
    <fill>
      <patternFill patternType="solid">
        <fgColor rgb="FF4A86E8"/>
        <bgColor rgb="FF4A86E8"/>
      </patternFill>
    </fill>
    <fill>
      <patternFill patternType="solid">
        <fgColor rgb="FFD5A6BD"/>
        <bgColor rgb="FFD5A6BD"/>
      </patternFill>
    </fill>
    <fill>
      <patternFill patternType="solid">
        <fgColor rgb="FFD9EAD3"/>
        <bgColor rgb="FFD9EAD3"/>
      </patternFill>
    </fill>
    <fill>
      <patternFill patternType="solid">
        <fgColor rgb="FFF9CB9C"/>
        <bgColor rgb="FFF9CB9C"/>
      </patternFill>
    </fill>
    <fill>
      <patternFill patternType="solid">
        <fgColor rgb="FFA4C2F4"/>
        <bgColor rgb="FFA4C2F4"/>
      </patternFill>
    </fill>
    <fill>
      <patternFill patternType="solid">
        <fgColor rgb="FFA2C4C9"/>
        <bgColor rgb="FFA2C4C9"/>
      </patternFill>
    </fill>
    <fill>
      <patternFill patternType="solid">
        <fgColor rgb="FF9FC5E8"/>
        <bgColor rgb="FF9FC5E8"/>
      </patternFill>
    </fill>
    <fill>
      <patternFill patternType="solid">
        <fgColor rgb="FFB4A7D6"/>
        <bgColor rgb="FFB4A7D6"/>
      </patternFill>
    </fill>
    <fill>
      <patternFill patternType="solid">
        <fgColor rgb="FFB6D7A8"/>
        <bgColor rgb="FFB6D7A8"/>
      </patternFill>
    </fill>
    <fill>
      <patternFill patternType="solid">
        <fgColor rgb="FFEA9999"/>
        <bgColor rgb="FFEA9999"/>
      </patternFill>
    </fill>
    <fill>
      <patternFill patternType="solid">
        <fgColor rgb="FFC27BA0"/>
        <bgColor rgb="FFC27BA0"/>
      </patternFill>
    </fill>
    <fill>
      <patternFill patternType="solid">
        <fgColor rgb="FFC9DAF8"/>
        <bgColor rgb="FFC9DAF8"/>
      </patternFill>
    </fill>
    <fill>
      <patternFill patternType="solid">
        <fgColor rgb="FF0066CC"/>
        <bgColor rgb="FFFFFFFF"/>
      </patternFill>
    </fill>
    <fill>
      <patternFill patternType="solid">
        <fgColor rgb="FF0066CC"/>
        <bgColor indexed="64"/>
      </patternFill>
    </fill>
    <fill>
      <patternFill patternType="solid">
        <fgColor rgb="FFF4CCCC"/>
        <bgColor rgb="FFF4CCCC"/>
      </patternFill>
    </fill>
    <fill>
      <patternFill patternType="solid">
        <fgColor rgb="FFCFE2F3"/>
        <bgColor rgb="FFCFE2F3"/>
      </patternFill>
    </fill>
    <fill>
      <patternFill patternType="solid">
        <fgColor rgb="FFFFFFFF"/>
        <bgColor indexed="64"/>
      </patternFill>
    </fill>
    <fill>
      <patternFill patternType="solid">
        <fgColor theme="1" tint="0.499984740745262"/>
        <bgColor indexed="64"/>
      </patternFill>
    </fill>
    <fill>
      <patternFill patternType="solid">
        <fgColor theme="0"/>
        <bgColor indexed="64"/>
      </patternFill>
    </fill>
    <fill>
      <patternFill patternType="solid">
        <fgColor rgb="FFFFFF00"/>
        <bgColor rgb="FFFFFFFF"/>
      </patternFill>
    </fill>
  </fills>
  <borders count="152">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right/>
      <top/>
      <bottom/>
      <diagonal/>
    </border>
    <border>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hair">
        <color rgb="FF000000"/>
      </bottom>
      <diagonal/>
    </border>
    <border>
      <left/>
      <right style="thin">
        <color rgb="FF000000"/>
      </right>
      <top style="thin">
        <color rgb="FF000000"/>
      </top>
      <bottom style="hair">
        <color rgb="FF000000"/>
      </bottom>
      <diagonal/>
    </border>
    <border>
      <left/>
      <right style="hair">
        <color rgb="FF000000"/>
      </right>
      <top style="thin">
        <color rgb="FF000000"/>
      </top>
      <bottom/>
      <diagonal/>
    </border>
    <border>
      <left style="hair">
        <color rgb="FF000000"/>
      </left>
      <right/>
      <top style="thin">
        <color rgb="FF000000"/>
      </top>
      <bottom style="hair">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hair">
        <color rgb="FF000000"/>
      </right>
      <top/>
      <bottom style="thin">
        <color rgb="FF000000"/>
      </bottom>
      <diagonal/>
    </border>
    <border>
      <left style="hair">
        <color rgb="FF000000"/>
      </left>
      <right/>
      <top style="hair">
        <color rgb="FF000000"/>
      </top>
      <bottom style="thin">
        <color rgb="FF000000"/>
      </bottom>
      <diagonal/>
    </border>
    <border>
      <left/>
      <right style="thin">
        <color rgb="FF000000"/>
      </right>
      <top style="hair">
        <color rgb="FF000000"/>
      </top>
      <bottom style="thin">
        <color rgb="FF000000"/>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style="medium">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right style="thin">
        <color rgb="FF000000"/>
      </right>
      <top/>
      <bottom style="medium">
        <color rgb="FF000000"/>
      </bottom>
      <diagonal/>
    </border>
    <border>
      <left/>
      <right/>
      <top style="thin">
        <color rgb="FF000000"/>
      </top>
      <bottom style="medium">
        <color rgb="FF000000"/>
      </bottom>
      <diagonal/>
    </border>
    <border>
      <left/>
      <right/>
      <top/>
      <bottom/>
      <diagonal/>
    </border>
    <border>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rgb="FF7F7F7F"/>
      </left>
      <right style="thin">
        <color rgb="FF7F7F7F"/>
      </right>
      <top style="thin">
        <color rgb="FF7F7F7F"/>
      </top>
      <bottom style="thin">
        <color rgb="FF7F7F7F"/>
      </bottom>
      <diagonal/>
    </border>
    <border>
      <left style="medium">
        <color rgb="FF000000"/>
      </left>
      <right/>
      <top style="medium">
        <color rgb="FF000000"/>
      </top>
      <bottom style="hair">
        <color rgb="FF000000"/>
      </bottom>
      <diagonal/>
    </border>
    <border>
      <left/>
      <right style="medium">
        <color rgb="FF000000"/>
      </right>
      <top style="medium">
        <color rgb="FF000000"/>
      </top>
      <bottom style="hair">
        <color rgb="FF000000"/>
      </bottom>
      <diagonal/>
    </border>
    <border>
      <left/>
      <right style="hair">
        <color rgb="FF000000"/>
      </right>
      <top style="medium">
        <color rgb="FF000000"/>
      </top>
      <bottom/>
      <diagonal/>
    </border>
    <border>
      <left style="hair">
        <color rgb="FF000000"/>
      </left>
      <right/>
      <top style="medium">
        <color rgb="FF000000"/>
      </top>
      <bottom style="hair">
        <color rgb="FF000000"/>
      </bottom>
      <diagonal/>
    </border>
    <border>
      <left/>
      <right style="hair">
        <color rgb="FF000000"/>
      </right>
      <top/>
      <bottom style="medium">
        <color rgb="FF000000"/>
      </bottom>
      <diagonal/>
    </border>
    <border>
      <left style="hair">
        <color rgb="FF000000"/>
      </left>
      <right/>
      <top style="hair">
        <color rgb="FF000000"/>
      </top>
      <bottom style="medium">
        <color rgb="FF000000"/>
      </bottom>
      <diagonal/>
    </border>
    <border>
      <left/>
      <right style="medium">
        <color rgb="FF000000"/>
      </right>
      <top style="hair">
        <color rgb="FF000000"/>
      </top>
      <bottom style="medium">
        <color rgb="FF000000"/>
      </bottom>
      <diagonal/>
    </border>
    <border>
      <left/>
      <right/>
      <top style="medium">
        <color rgb="FF000000"/>
      </top>
      <bottom style="medium">
        <color rgb="FF000000"/>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dotted">
        <color rgb="FF000000"/>
      </right>
      <top style="medium">
        <color rgb="FF000000"/>
      </top>
      <bottom/>
      <diagonal/>
    </border>
    <border>
      <left/>
      <right style="dotted">
        <color rgb="FF000000"/>
      </right>
      <top/>
      <bottom style="medium">
        <color rgb="FF000000"/>
      </bottom>
      <diagonal/>
    </border>
    <border>
      <left style="hair">
        <color rgb="FF7F7F7F"/>
      </left>
      <right style="thin">
        <color rgb="FF000000"/>
      </right>
      <top style="thin">
        <color rgb="FF000000"/>
      </top>
      <bottom style="thin">
        <color rgb="FF000000"/>
      </bottom>
      <diagonal/>
    </border>
    <border>
      <left style="hair">
        <color rgb="FF7F7F7F"/>
      </left>
      <right/>
      <top style="thin">
        <color rgb="FF000000"/>
      </top>
      <bottom style="thin">
        <color rgb="FF000000"/>
      </bottom>
      <diagonal/>
    </border>
    <border>
      <left/>
      <right style="hair">
        <color rgb="FF7F7F7F"/>
      </right>
      <top style="thin">
        <color rgb="FF000000"/>
      </top>
      <bottom style="thin">
        <color rgb="FF000000"/>
      </bottom>
      <diagonal/>
    </border>
    <border>
      <left/>
      <right style="thin">
        <color rgb="FF7F7F7F"/>
      </right>
      <top style="thin">
        <color rgb="FF000000"/>
      </top>
      <bottom/>
      <diagonal/>
    </border>
    <border>
      <left style="thin">
        <color rgb="FF7F7F7F"/>
      </left>
      <right style="thin">
        <color rgb="FF7F7F7F"/>
      </right>
      <top style="thin">
        <color rgb="FF000000"/>
      </top>
      <bottom/>
      <diagonal/>
    </border>
    <border>
      <left style="thin">
        <color rgb="FF7F7F7F"/>
      </left>
      <right style="thin">
        <color rgb="FF000000"/>
      </right>
      <top style="thin">
        <color rgb="FF000000"/>
      </top>
      <bottom/>
      <diagonal/>
    </border>
    <border>
      <left style="thin">
        <color rgb="FF7F7F7F"/>
      </left>
      <right style="thin">
        <color rgb="FF000000"/>
      </right>
      <top style="thin">
        <color rgb="FF000000"/>
      </top>
      <bottom style="thin">
        <color rgb="FF7F7F7F"/>
      </bottom>
      <diagonal/>
    </border>
    <border>
      <left style="thin">
        <color rgb="FF000000"/>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style="thin">
        <color rgb="FF000000"/>
      </right>
      <top style="thin">
        <color rgb="FF7F7F7F"/>
      </top>
      <bottom style="thin">
        <color rgb="FF7F7F7F"/>
      </bottom>
      <diagonal/>
    </border>
    <border>
      <left style="thin">
        <color rgb="FF000000"/>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000000"/>
      </left>
      <right/>
      <top style="thin">
        <color rgb="FF7F7F7F"/>
      </top>
      <bottom style="thin">
        <color rgb="FF000000"/>
      </bottom>
      <diagonal/>
    </border>
    <border>
      <left/>
      <right/>
      <top style="thin">
        <color rgb="FF7F7F7F"/>
      </top>
      <bottom style="thin">
        <color rgb="FF000000"/>
      </bottom>
      <diagonal/>
    </border>
    <border>
      <left/>
      <right style="thin">
        <color rgb="FF7F7F7F"/>
      </right>
      <top style="thin">
        <color rgb="FF7F7F7F"/>
      </top>
      <bottom style="thin">
        <color rgb="FF000000"/>
      </bottom>
      <diagonal/>
    </border>
    <border>
      <left style="thin">
        <color rgb="FF7F7F7F"/>
      </left>
      <right style="thin">
        <color rgb="FF7F7F7F"/>
      </right>
      <top/>
      <bottom style="thin">
        <color rgb="FF000000"/>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style="thin">
        <color rgb="FF7F7F7F"/>
      </left>
      <right/>
      <top style="thin">
        <color rgb="FF7F7F7F"/>
      </top>
      <bottom style="thin">
        <color rgb="FF000000"/>
      </bottom>
      <diagonal/>
    </border>
    <border>
      <left style="thin">
        <color rgb="FF7F7F7F"/>
      </left>
      <right style="hair">
        <color rgb="FF7F7F7F"/>
      </right>
      <top style="hair">
        <color rgb="FF7F7F7F"/>
      </top>
      <bottom style="thin">
        <color rgb="FF000000"/>
      </bottom>
      <diagonal/>
    </border>
    <border>
      <left/>
      <right/>
      <top style="thin">
        <color rgb="FF000000"/>
      </top>
      <bottom style="thin">
        <color rgb="FF7F7F7F"/>
      </bottom>
      <diagonal/>
    </border>
    <border>
      <left/>
      <right style="thin">
        <color rgb="FF7F7F7F"/>
      </right>
      <top style="thin">
        <color rgb="FF000000"/>
      </top>
      <bottom style="thin">
        <color rgb="FF7F7F7F"/>
      </bottom>
      <diagonal/>
    </border>
    <border>
      <left style="thin">
        <color rgb="FF7F7F7F"/>
      </left>
      <right/>
      <top style="thin">
        <color rgb="FF000000"/>
      </top>
      <bottom/>
      <diagonal/>
    </border>
    <border>
      <left style="thin">
        <color rgb="FF7F7F7F"/>
      </left>
      <right/>
      <top/>
      <bottom/>
      <diagonal/>
    </border>
    <border>
      <left style="thin">
        <color rgb="FF000000"/>
      </left>
      <right/>
      <top style="thin">
        <color rgb="FF000000"/>
      </top>
      <bottom style="thin">
        <color rgb="FF7F7F7F"/>
      </bottom>
      <diagonal/>
    </border>
    <border>
      <left/>
      <right style="thin">
        <color rgb="FF000000"/>
      </right>
      <top style="thin">
        <color rgb="FF000000"/>
      </top>
      <bottom style="thin">
        <color rgb="FF7F7F7F"/>
      </bottom>
      <diagonal/>
    </border>
    <border>
      <left/>
      <right style="thin">
        <color rgb="FF000000"/>
      </right>
      <top style="thin">
        <color rgb="FF7F7F7F"/>
      </top>
      <bottom style="thin">
        <color rgb="FF7F7F7F"/>
      </bottom>
      <diagonal/>
    </border>
    <border>
      <left/>
      <right style="thin">
        <color rgb="FF000000"/>
      </right>
      <top style="thin">
        <color rgb="FF7F7F7F"/>
      </top>
      <bottom style="thin">
        <color rgb="FF000000"/>
      </bottom>
      <diagonal/>
    </border>
    <border>
      <left/>
      <right style="thin">
        <color rgb="FF000000"/>
      </right>
      <top style="thin">
        <color rgb="FF7F7F7F"/>
      </top>
      <bottom/>
      <diagonal/>
    </border>
    <border>
      <left/>
      <right style="medium">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rgb="FFCCCCCC"/>
      </left>
      <right/>
      <top style="thick">
        <color rgb="FFA6BFDD"/>
      </top>
      <bottom style="medium">
        <color rgb="FFCCCCCC"/>
      </bottom>
      <diagonal/>
    </border>
    <border>
      <left/>
      <right style="medium">
        <color rgb="FFCCCCCC"/>
      </right>
      <top style="thick">
        <color rgb="FFA6BFDD"/>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double">
        <color rgb="FF000000"/>
      </bottom>
      <diagonal/>
    </border>
    <border>
      <left style="medium">
        <color rgb="FFCCCCCC"/>
      </left>
      <right/>
      <top style="medium">
        <color rgb="FFCCCCCC"/>
      </top>
      <bottom style="double">
        <color rgb="FF000000"/>
      </bottom>
      <diagonal/>
    </border>
    <border>
      <left/>
      <right style="medium">
        <color rgb="FFCCCCCC"/>
      </right>
      <top style="medium">
        <color rgb="FFCCCCCC"/>
      </top>
      <bottom style="double">
        <color rgb="FF000000"/>
      </bottom>
      <diagonal/>
    </border>
    <border>
      <left style="medium">
        <color rgb="FFCCCCCC"/>
      </left>
      <right/>
      <top style="double">
        <color rgb="FF000000"/>
      </top>
      <bottom style="medium">
        <color rgb="FFCCCCCC"/>
      </bottom>
      <diagonal/>
    </border>
    <border>
      <left/>
      <right style="medium">
        <color rgb="FFCCCCCC"/>
      </right>
      <top style="double">
        <color rgb="FF000000"/>
      </top>
      <bottom style="medium">
        <color rgb="FFCCCCCC"/>
      </bottom>
      <diagonal/>
    </border>
    <border>
      <left style="medium">
        <color rgb="FFCCCCCC"/>
      </left>
      <right/>
      <top style="medium">
        <color rgb="FFCCCCCC"/>
      </top>
      <bottom style="thick">
        <color rgb="FF4F81BD"/>
      </bottom>
      <diagonal/>
    </border>
    <border>
      <left/>
      <right style="medium">
        <color rgb="FFCCCCCC"/>
      </right>
      <top style="medium">
        <color rgb="FFCCCCCC"/>
      </top>
      <bottom style="thick">
        <color rgb="FF4F81BD"/>
      </bottom>
      <diagonal/>
    </border>
    <border>
      <left/>
      <right/>
      <top style="medium">
        <color rgb="FFCCCCCC"/>
      </top>
      <bottom style="thick">
        <color rgb="FF4F81BD"/>
      </bottom>
      <diagonal/>
    </border>
    <border>
      <left style="medium">
        <color rgb="FFCCCCCC"/>
      </left>
      <right style="medium">
        <color rgb="FFCCCCCC"/>
      </right>
      <top style="medium">
        <color rgb="FFCCCCCC"/>
      </top>
      <bottom style="thick">
        <color rgb="FFA6BFDD"/>
      </bottom>
      <diagonal/>
    </border>
    <border>
      <left style="medium">
        <color rgb="FFCCCCCC"/>
      </left>
      <right style="mediumDashed">
        <color rgb="FF000000"/>
      </right>
      <top style="medium">
        <color rgb="FFCCCCCC"/>
      </top>
      <bottom style="dotted">
        <color rgb="FF000000"/>
      </bottom>
      <diagonal/>
    </border>
    <border>
      <left style="medium">
        <color rgb="FFCCCCCC"/>
      </left>
      <right style="mediumDashed">
        <color rgb="FF000000"/>
      </right>
      <top style="medium">
        <color rgb="FFCCCCCC"/>
      </top>
      <bottom style="double">
        <color rgb="FF000000"/>
      </bottom>
      <diagonal/>
    </border>
    <border>
      <left/>
      <right style="medium">
        <color rgb="FF000000"/>
      </right>
      <top style="medium">
        <color rgb="FFCCCCCC"/>
      </top>
      <bottom style="double">
        <color rgb="FF000000"/>
      </bottom>
      <diagonal/>
    </border>
    <border>
      <left style="medium">
        <color rgb="FFCCCCCC"/>
      </left>
      <right style="mediumDashed">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CCCCCC"/>
      </left>
      <right/>
      <top style="thick">
        <color rgb="FF4F81BD"/>
      </top>
      <bottom style="thick">
        <color rgb="FFA6BFDD"/>
      </bottom>
      <diagonal/>
    </border>
    <border>
      <left/>
      <right style="medium">
        <color rgb="FFCCCCCC"/>
      </right>
      <top style="thick">
        <color rgb="FF4F81BD"/>
      </top>
      <bottom style="thick">
        <color rgb="FFA6BFDD"/>
      </bottom>
      <diagonal/>
    </border>
    <border>
      <left/>
      <right style="medium">
        <color rgb="FF000000"/>
      </right>
      <top style="thick">
        <color rgb="FFA6BFDD"/>
      </top>
      <bottom style="medium">
        <color rgb="FFCCCCCC"/>
      </bottom>
      <diagonal/>
    </border>
    <border>
      <left style="medium">
        <color rgb="FF000000"/>
      </left>
      <right/>
      <top style="thick">
        <color rgb="FFA6BFDD"/>
      </top>
      <bottom style="medium">
        <color rgb="FFCCCCCC"/>
      </bottom>
      <diagonal/>
    </border>
    <border>
      <left style="medium">
        <color rgb="FF000000"/>
      </left>
      <right/>
      <top style="medium">
        <color rgb="FFCCCCCC"/>
      </top>
      <bottom style="medium">
        <color rgb="FFCCCCCC"/>
      </bottom>
      <diagonal/>
    </border>
    <border>
      <left style="medium">
        <color rgb="FF000000"/>
      </left>
      <right/>
      <top style="medium">
        <color rgb="FFCCCCCC"/>
      </top>
      <bottom style="double">
        <color rgb="FF000000"/>
      </bottom>
      <diagonal/>
    </border>
    <border>
      <left/>
      <right style="medium">
        <color rgb="FF000000"/>
      </right>
      <top style="double">
        <color rgb="FF000000"/>
      </top>
      <bottom style="medium">
        <color rgb="FFCCCCCC"/>
      </bottom>
      <diagonal/>
    </border>
    <border>
      <left style="medium">
        <color rgb="FF000000"/>
      </left>
      <right/>
      <top style="double">
        <color rgb="FF000000"/>
      </top>
      <bottom style="medium">
        <color rgb="FFCCCCCC"/>
      </bottom>
      <diagonal/>
    </border>
  </borders>
  <cellStyleXfs count="1">
    <xf numFmtId="0" fontId="0" fillId="0" borderId="0"/>
  </cellStyleXfs>
  <cellXfs count="514">
    <xf numFmtId="0" fontId="0" fillId="0" borderId="0" xfId="0" applyFont="1" applyAlignment="1"/>
    <xf numFmtId="0" fontId="0" fillId="2" borderId="1" xfId="0" applyFont="1" applyFill="1" applyBorder="1"/>
    <xf numFmtId="0" fontId="0" fillId="2" borderId="1" xfId="0" applyFont="1" applyFill="1" applyBorder="1" applyAlignment="1">
      <alignment horizontal="center"/>
    </xf>
    <xf numFmtId="0" fontId="0" fillId="2" borderId="1" xfId="0" applyFont="1" applyFill="1" applyBorder="1" applyAlignment="1">
      <alignment horizontal="center" vertical="top"/>
    </xf>
    <xf numFmtId="0" fontId="0" fillId="2" borderId="1" xfId="0" applyFont="1" applyFill="1" applyBorder="1" applyAlignment="1">
      <alignment horizontal="center" vertical="center"/>
    </xf>
    <xf numFmtId="0" fontId="0" fillId="3" borderId="33" xfId="0" applyFont="1" applyFill="1" applyBorder="1" applyAlignment="1">
      <alignment horizontal="center"/>
    </xf>
    <xf numFmtId="176" fontId="0" fillId="3" borderId="33" xfId="0" applyNumberFormat="1" applyFont="1" applyFill="1" applyBorder="1" applyAlignment="1">
      <alignment horizontal="center"/>
    </xf>
    <xf numFmtId="176" fontId="0" fillId="3" borderId="33" xfId="0" applyNumberFormat="1" applyFont="1" applyFill="1" applyBorder="1"/>
    <xf numFmtId="0" fontId="0" fillId="3" borderId="33" xfId="0" applyFont="1" applyFill="1" applyBorder="1"/>
    <xf numFmtId="176" fontId="0" fillId="3" borderId="34" xfId="0" applyNumberFormat="1" applyFont="1" applyFill="1" applyBorder="1"/>
    <xf numFmtId="0" fontId="0" fillId="3" borderId="37" xfId="0" applyFont="1" applyFill="1" applyBorder="1" applyAlignment="1">
      <alignment horizontal="right"/>
    </xf>
    <xf numFmtId="176" fontId="0" fillId="3" borderId="38" xfId="0" applyNumberFormat="1" applyFont="1" applyFill="1" applyBorder="1" applyAlignment="1">
      <alignment horizontal="left"/>
    </xf>
    <xf numFmtId="177" fontId="0" fillId="3" borderId="39" xfId="0" applyNumberFormat="1" applyFont="1" applyFill="1" applyBorder="1" applyAlignment="1">
      <alignment horizontal="left"/>
    </xf>
    <xf numFmtId="0" fontId="0" fillId="3" borderId="40" xfId="0" applyFont="1" applyFill="1" applyBorder="1" applyAlignment="1">
      <alignment horizontal="right"/>
    </xf>
    <xf numFmtId="176" fontId="0" fillId="3" borderId="41" xfId="0" applyNumberFormat="1" applyFont="1" applyFill="1" applyBorder="1" applyAlignment="1">
      <alignment horizontal="left"/>
    </xf>
    <xf numFmtId="176" fontId="0" fillId="3" borderId="42" xfId="0" applyNumberFormat="1" applyFont="1" applyFill="1" applyBorder="1" applyAlignment="1">
      <alignment horizontal="left"/>
    </xf>
    <xf numFmtId="0" fontId="0" fillId="2" borderId="1" xfId="0" applyFont="1" applyFill="1" applyBorder="1" applyAlignment="1">
      <alignment horizontal="right"/>
    </xf>
    <xf numFmtId="176" fontId="0" fillId="3" borderId="33" xfId="0" applyNumberFormat="1" applyFont="1" applyFill="1" applyBorder="1" applyAlignment="1">
      <alignment horizontal="left"/>
    </xf>
    <xf numFmtId="0" fontId="0" fillId="3" borderId="33" xfId="0" applyFont="1" applyFill="1" applyBorder="1" applyAlignment="1">
      <alignment horizontal="right"/>
    </xf>
    <xf numFmtId="0" fontId="0" fillId="3" borderId="33" xfId="0" applyFont="1" applyFill="1" applyBorder="1" applyAlignment="1">
      <alignment horizontal="left"/>
    </xf>
    <xf numFmtId="0" fontId="0" fillId="3" borderId="34" xfId="0" applyFont="1" applyFill="1" applyBorder="1" applyAlignment="1">
      <alignment horizontal="left"/>
    </xf>
    <xf numFmtId="0" fontId="0" fillId="3" borderId="47" xfId="0" applyFont="1" applyFill="1" applyBorder="1" applyAlignment="1">
      <alignment horizontal="right"/>
    </xf>
    <xf numFmtId="0" fontId="0" fillId="4" borderId="37" xfId="0" applyFont="1" applyFill="1" applyBorder="1" applyAlignment="1">
      <alignment horizontal="right"/>
    </xf>
    <xf numFmtId="177" fontId="0" fillId="4" borderId="38" xfId="0" applyNumberFormat="1" applyFont="1" applyFill="1" applyBorder="1" applyAlignment="1">
      <alignment horizontal="left"/>
    </xf>
    <xf numFmtId="0" fontId="0" fillId="3" borderId="1" xfId="0" applyFont="1" applyFill="1" applyBorder="1" applyAlignment="1">
      <alignment horizontal="right"/>
    </xf>
    <xf numFmtId="176" fontId="0" fillId="3" borderId="34" xfId="0" applyNumberFormat="1" applyFont="1" applyFill="1" applyBorder="1" applyAlignment="1">
      <alignment horizontal="left"/>
    </xf>
    <xf numFmtId="0" fontId="0" fillId="2" borderId="51" xfId="0" applyFont="1" applyFill="1" applyBorder="1" applyAlignment="1">
      <alignment horizontal="right"/>
    </xf>
    <xf numFmtId="0" fontId="0" fillId="2" borderId="51" xfId="0" applyFont="1" applyFill="1" applyBorder="1" applyAlignment="1">
      <alignment horizontal="center"/>
    </xf>
    <xf numFmtId="0" fontId="0" fillId="2" borderId="12" xfId="0" applyFont="1" applyFill="1" applyBorder="1"/>
    <xf numFmtId="0" fontId="0" fillId="2" borderId="11" xfId="0" applyFont="1" applyFill="1" applyBorder="1"/>
    <xf numFmtId="0" fontId="0" fillId="3" borderId="36" xfId="0" applyFont="1" applyFill="1" applyBorder="1" applyAlignment="1">
      <alignment horizontal="right"/>
    </xf>
    <xf numFmtId="0" fontId="0" fillId="3" borderId="11" xfId="0" applyFont="1" applyFill="1" applyBorder="1" applyAlignment="1">
      <alignment horizontal="right"/>
    </xf>
    <xf numFmtId="0" fontId="0" fillId="2" borderId="52" xfId="0" applyFont="1" applyFill="1" applyBorder="1"/>
    <xf numFmtId="0" fontId="5" fillId="0" borderId="0" xfId="0" applyFont="1" applyAlignment="1"/>
    <xf numFmtId="0" fontId="6" fillId="0" borderId="0" xfId="0" applyFont="1" applyAlignment="1"/>
    <xf numFmtId="0" fontId="7" fillId="0" borderId="0" xfId="0" applyFont="1" applyAlignment="1"/>
    <xf numFmtId="0" fontId="9" fillId="0" borderId="0" xfId="0" applyFont="1" applyAlignment="1"/>
    <xf numFmtId="0" fontId="8" fillId="0" borderId="0" xfId="0" applyFont="1" applyAlignment="1"/>
    <xf numFmtId="0" fontId="0" fillId="2" borderId="52" xfId="0" applyFill="1" applyBorder="1"/>
    <xf numFmtId="0" fontId="0" fillId="2" borderId="52" xfId="0" applyFill="1" applyBorder="1" applyAlignment="1">
      <alignment horizontal="center"/>
    </xf>
    <xf numFmtId="0" fontId="0" fillId="2" borderId="52" xfId="0" applyFill="1" applyBorder="1" applyAlignment="1">
      <alignment horizontal="center" vertical="top"/>
    </xf>
    <xf numFmtId="0" fontId="0" fillId="2" borderId="52" xfId="0" applyFill="1" applyBorder="1" applyAlignment="1">
      <alignment horizontal="center" vertical="center"/>
    </xf>
    <xf numFmtId="0" fontId="0" fillId="3" borderId="64" xfId="0" applyFill="1" applyBorder="1" applyAlignment="1">
      <alignment horizontal="center"/>
    </xf>
    <xf numFmtId="176" fontId="0" fillId="3" borderId="64" xfId="0" applyNumberFormat="1" applyFill="1" applyBorder="1" applyAlignment="1">
      <alignment horizontal="center"/>
    </xf>
    <xf numFmtId="176" fontId="0" fillId="3" borderId="64" xfId="0" applyNumberFormat="1" applyFill="1" applyBorder="1"/>
    <xf numFmtId="0" fontId="0" fillId="3" borderId="64" xfId="0" applyFill="1" applyBorder="1"/>
    <xf numFmtId="176" fontId="0" fillId="3" borderId="18" xfId="0" applyNumberFormat="1" applyFill="1" applyBorder="1"/>
    <xf numFmtId="0" fontId="0" fillId="3" borderId="65" xfId="0" applyFill="1" applyBorder="1" applyAlignment="1">
      <alignment horizontal="right"/>
    </xf>
    <xf numFmtId="176" fontId="0" fillId="3" borderId="66" xfId="0" applyNumberFormat="1" applyFill="1" applyBorder="1" applyAlignment="1">
      <alignment horizontal="left"/>
    </xf>
    <xf numFmtId="177" fontId="0" fillId="3" borderId="34" xfId="0" applyNumberFormat="1" applyFill="1" applyBorder="1" applyAlignment="1">
      <alignment horizontal="left"/>
    </xf>
    <xf numFmtId="0" fontId="0" fillId="3" borderId="40" xfId="0" applyFill="1" applyBorder="1" applyAlignment="1">
      <alignment horizontal="right"/>
    </xf>
    <xf numFmtId="176" fontId="0" fillId="3" borderId="48" xfId="0" applyNumberFormat="1" applyFill="1" applyBorder="1" applyAlignment="1">
      <alignment horizontal="left"/>
    </xf>
    <xf numFmtId="177" fontId="0" fillId="3" borderId="42" xfId="0" applyNumberFormat="1" applyFill="1" applyBorder="1" applyAlignment="1">
      <alignment horizontal="left"/>
    </xf>
    <xf numFmtId="176" fontId="0" fillId="3" borderId="42" xfId="0" applyNumberFormat="1" applyFill="1" applyBorder="1" applyAlignment="1">
      <alignment horizontal="left"/>
    </xf>
    <xf numFmtId="0" fontId="0" fillId="2" borderId="0" xfId="0" applyFill="1"/>
    <xf numFmtId="0" fontId="0" fillId="2" borderId="52" xfId="0" applyFill="1" applyBorder="1" applyAlignment="1">
      <alignment horizontal="right"/>
    </xf>
    <xf numFmtId="176" fontId="0" fillId="3" borderId="33" xfId="0" applyNumberFormat="1" applyFill="1" applyBorder="1" applyAlignment="1">
      <alignment horizontal="left"/>
    </xf>
    <xf numFmtId="0" fontId="0" fillId="3" borderId="33" xfId="0" applyFill="1" applyBorder="1" applyAlignment="1">
      <alignment horizontal="right"/>
    </xf>
    <xf numFmtId="0" fontId="0" fillId="3" borderId="33" xfId="0" applyFill="1" applyBorder="1" applyAlignment="1">
      <alignment horizontal="left"/>
    </xf>
    <xf numFmtId="0" fontId="0" fillId="3" borderId="34" xfId="0" applyFill="1" applyBorder="1" applyAlignment="1">
      <alignment horizontal="left"/>
    </xf>
    <xf numFmtId="0" fontId="0" fillId="4" borderId="65" xfId="0" applyFill="1" applyBorder="1" applyAlignment="1">
      <alignment horizontal="right"/>
    </xf>
    <xf numFmtId="177" fontId="0" fillId="4" borderId="66" xfId="0" applyNumberFormat="1" applyFill="1" applyBorder="1" applyAlignment="1">
      <alignment horizontal="left"/>
    </xf>
    <xf numFmtId="0" fontId="0" fillId="3" borderId="52" xfId="0" applyFill="1" applyBorder="1" applyAlignment="1">
      <alignment horizontal="right"/>
    </xf>
    <xf numFmtId="176" fontId="0" fillId="3" borderId="64" xfId="0" applyNumberFormat="1" applyFill="1" applyBorder="1" applyAlignment="1">
      <alignment horizontal="left"/>
    </xf>
    <xf numFmtId="0" fontId="0" fillId="3" borderId="64" xfId="0" applyFill="1" applyBorder="1" applyAlignment="1">
      <alignment horizontal="right"/>
    </xf>
    <xf numFmtId="0" fontId="0" fillId="3" borderId="64" xfId="0" applyFill="1" applyBorder="1" applyAlignment="1">
      <alignment horizontal="left"/>
    </xf>
    <xf numFmtId="0" fontId="0" fillId="3" borderId="18" xfId="0" applyFill="1" applyBorder="1" applyAlignment="1">
      <alignment horizontal="left"/>
    </xf>
    <xf numFmtId="176" fontId="0" fillId="3" borderId="18" xfId="0" applyNumberFormat="1" applyFill="1" applyBorder="1" applyAlignment="1">
      <alignment horizontal="left"/>
    </xf>
    <xf numFmtId="0" fontId="0" fillId="4" borderId="40" xfId="0" applyFill="1" applyBorder="1" applyAlignment="1">
      <alignment horizontal="right"/>
    </xf>
    <xf numFmtId="177" fontId="0" fillId="4" borderId="48" xfId="0" applyNumberFormat="1" applyFill="1" applyBorder="1" applyAlignment="1">
      <alignment horizontal="left"/>
    </xf>
    <xf numFmtId="176" fontId="0" fillId="4" borderId="48" xfId="0" applyNumberFormat="1" applyFill="1" applyBorder="1" applyAlignment="1">
      <alignment horizontal="left"/>
    </xf>
    <xf numFmtId="0" fontId="16" fillId="3" borderId="0" xfId="0" applyFont="1" applyFill="1"/>
    <xf numFmtId="0" fontId="0" fillId="0" borderId="0" xfId="0"/>
    <xf numFmtId="0" fontId="0" fillId="0" borderId="0" xfId="0"/>
    <xf numFmtId="176" fontId="0" fillId="4" borderId="66" xfId="0" applyNumberFormat="1" applyFill="1" applyBorder="1" applyAlignment="1">
      <alignment horizontal="left"/>
    </xf>
    <xf numFmtId="176" fontId="0" fillId="3" borderId="28" xfId="0" applyNumberFormat="1" applyFill="1" applyBorder="1"/>
    <xf numFmtId="0" fontId="0" fillId="4" borderId="33" xfId="0" applyFill="1" applyBorder="1" applyAlignment="1">
      <alignment horizontal="right"/>
    </xf>
    <xf numFmtId="0" fontId="16" fillId="3" borderId="40" xfId="0" applyFont="1" applyFill="1" applyBorder="1"/>
    <xf numFmtId="0" fontId="6" fillId="3" borderId="40" xfId="0" applyFont="1" applyFill="1" applyBorder="1"/>
    <xf numFmtId="0" fontId="3" fillId="3" borderId="40" xfId="0" applyFont="1" applyFill="1" applyBorder="1"/>
    <xf numFmtId="0" fontId="15" fillId="11" borderId="52" xfId="0" applyFont="1" applyFill="1" applyBorder="1"/>
    <xf numFmtId="0" fontId="15" fillId="11" borderId="52" xfId="0" applyFont="1" applyFill="1" applyBorder="1" applyAlignment="1">
      <alignment horizontal="right"/>
    </xf>
    <xf numFmtId="0" fontId="15" fillId="11" borderId="52" xfId="0" applyFont="1" applyFill="1" applyBorder="1" applyAlignment="1">
      <alignment horizontal="left"/>
    </xf>
    <xf numFmtId="0" fontId="18" fillId="11" borderId="52" xfId="0" applyFont="1" applyFill="1" applyBorder="1"/>
    <xf numFmtId="0" fontId="18" fillId="11" borderId="52" xfId="0" applyFont="1" applyFill="1" applyBorder="1" applyAlignment="1">
      <alignment horizontal="center"/>
    </xf>
    <xf numFmtId="0" fontId="0" fillId="11" borderId="52" xfId="0" applyFill="1" applyBorder="1" applyAlignment="1">
      <alignment horizontal="center"/>
    </xf>
    <xf numFmtId="0" fontId="21" fillId="11" borderId="52" xfId="0" applyFont="1" applyFill="1" applyBorder="1" applyAlignment="1">
      <alignment horizontal="center" vertical="center"/>
    </xf>
    <xf numFmtId="0" fontId="21" fillId="11" borderId="52" xfId="0" applyFont="1" applyFill="1" applyBorder="1"/>
    <xf numFmtId="0" fontId="21" fillId="3" borderId="73" xfId="0" applyFont="1" applyFill="1" applyBorder="1" applyAlignment="1">
      <alignment horizontal="center"/>
    </xf>
    <xf numFmtId="0" fontId="0" fillId="11" borderId="52" xfId="0" applyFill="1" applyBorder="1"/>
    <xf numFmtId="0" fontId="21" fillId="3" borderId="74" xfId="0" applyFont="1" applyFill="1" applyBorder="1" applyAlignment="1">
      <alignment horizontal="center" vertical="center"/>
    </xf>
    <xf numFmtId="0" fontId="23" fillId="12" borderId="68" xfId="0" applyFont="1" applyFill="1" applyBorder="1" applyAlignment="1">
      <alignment horizontal="center"/>
    </xf>
    <xf numFmtId="0" fontId="21" fillId="13" borderId="73" xfId="0" applyFont="1" applyFill="1" applyBorder="1" applyAlignment="1">
      <alignment horizontal="center"/>
    </xf>
    <xf numFmtId="0" fontId="21" fillId="3" borderId="73" xfId="0" applyFont="1" applyFill="1" applyBorder="1" applyAlignment="1">
      <alignment horizontal="center" vertical="center"/>
    </xf>
    <xf numFmtId="0" fontId="24" fillId="11" borderId="52" xfId="0" applyFont="1" applyFill="1" applyBorder="1"/>
    <xf numFmtId="0" fontId="24" fillId="11" borderId="52" xfId="0" applyFont="1" applyFill="1" applyBorder="1" applyAlignment="1">
      <alignment horizontal="center"/>
    </xf>
    <xf numFmtId="0" fontId="15" fillId="11" borderId="52" xfId="0" applyFont="1" applyFill="1" applyBorder="1" applyAlignment="1">
      <alignment horizontal="center" vertical="center" wrapText="1"/>
    </xf>
    <xf numFmtId="0" fontId="26" fillId="12" borderId="77" xfId="0" applyFont="1" applyFill="1" applyBorder="1" applyAlignment="1">
      <alignment horizontal="center" vertical="center"/>
    </xf>
    <xf numFmtId="0" fontId="27" fillId="12" borderId="78" xfId="0" applyFont="1" applyFill="1" applyBorder="1" applyAlignment="1">
      <alignment horizontal="center" vertical="center"/>
    </xf>
    <xf numFmtId="0" fontId="27" fillId="12" borderId="79" xfId="0" applyFont="1" applyFill="1" applyBorder="1" applyAlignment="1">
      <alignment horizontal="center" vertical="center"/>
    </xf>
    <xf numFmtId="0" fontId="15" fillId="15" borderId="56" xfId="0" applyFont="1" applyFill="1" applyBorder="1" applyAlignment="1">
      <alignment horizontal="center"/>
    </xf>
    <xf numFmtId="0" fontId="27" fillId="3" borderId="83" xfId="0" applyFont="1" applyFill="1" applyBorder="1" applyAlignment="1">
      <alignment horizontal="center"/>
    </xf>
    <xf numFmtId="0" fontId="15" fillId="15" borderId="90" xfId="0" applyFont="1" applyFill="1" applyBorder="1" applyAlignment="1">
      <alignment horizontal="center"/>
    </xf>
    <xf numFmtId="0" fontId="15" fillId="11" borderId="52" xfId="0" applyFont="1" applyFill="1" applyBorder="1" applyAlignment="1">
      <alignment horizontal="center"/>
    </xf>
    <xf numFmtId="0" fontId="27" fillId="11" borderId="52" xfId="0" applyFont="1" applyFill="1" applyBorder="1" applyAlignment="1">
      <alignment horizontal="center"/>
    </xf>
    <xf numFmtId="0" fontId="26" fillId="12" borderId="40" xfId="0" applyFont="1" applyFill="1" applyBorder="1" applyAlignment="1">
      <alignment horizontal="right"/>
    </xf>
    <xf numFmtId="0" fontId="26" fillId="12" borderId="52" xfId="0" applyFont="1" applyFill="1" applyBorder="1" applyAlignment="1">
      <alignment horizontal="left"/>
    </xf>
    <xf numFmtId="0" fontId="15" fillId="12" borderId="52" xfId="0" applyFont="1" applyFill="1" applyBorder="1" applyAlignment="1">
      <alignment horizontal="center"/>
    </xf>
    <xf numFmtId="0" fontId="15" fillId="12" borderId="48" xfId="0" applyFont="1" applyFill="1" applyBorder="1" applyAlignment="1">
      <alignment horizontal="center"/>
    </xf>
    <xf numFmtId="0" fontId="15" fillId="16" borderId="95" xfId="0" applyFont="1" applyFill="1" applyBorder="1" applyAlignment="1">
      <alignment horizontal="right"/>
    </xf>
    <xf numFmtId="178" fontId="15" fillId="16" borderId="86" xfId="0" applyNumberFormat="1" applyFont="1" applyFill="1" applyBorder="1" applyAlignment="1">
      <alignment horizontal="left"/>
    </xf>
    <xf numFmtId="0" fontId="15" fillId="16" borderId="96" xfId="0" applyFont="1" applyFill="1" applyBorder="1" applyAlignment="1">
      <alignment horizontal="right"/>
    </xf>
    <xf numFmtId="178" fontId="15" fillId="16" borderId="82" xfId="0" applyNumberFormat="1" applyFont="1" applyFill="1" applyBorder="1" applyAlignment="1">
      <alignment horizontal="left"/>
    </xf>
    <xf numFmtId="1" fontId="15" fillId="16" borderId="96" xfId="0" applyNumberFormat="1" applyFont="1" applyFill="1" applyBorder="1" applyAlignment="1">
      <alignment horizontal="right"/>
    </xf>
    <xf numFmtId="2" fontId="15" fillId="12" borderId="48" xfId="0" applyNumberFormat="1" applyFont="1" applyFill="1" applyBorder="1" applyAlignment="1">
      <alignment horizontal="center"/>
    </xf>
    <xf numFmtId="0" fontId="15" fillId="16" borderId="97" xfId="0" applyFont="1" applyFill="1" applyBorder="1"/>
    <xf numFmtId="178" fontId="15" fillId="16" borderId="89" xfId="0" applyNumberFormat="1" applyFont="1" applyFill="1" applyBorder="1" applyAlignment="1">
      <alignment horizontal="left"/>
    </xf>
    <xf numFmtId="0" fontId="15" fillId="16" borderId="88" xfId="0" applyFont="1" applyFill="1" applyBorder="1" applyAlignment="1">
      <alignment horizontal="right"/>
    </xf>
    <xf numFmtId="179" fontId="15" fillId="16" borderId="89" xfId="0" applyNumberFormat="1" applyFont="1" applyFill="1" applyBorder="1" applyAlignment="1">
      <alignment horizontal="left"/>
    </xf>
    <xf numFmtId="0" fontId="15" fillId="3" borderId="98" xfId="0" applyFont="1" applyFill="1" applyBorder="1"/>
    <xf numFmtId="0" fontId="15" fillId="12" borderId="28" xfId="0" applyFont="1" applyFill="1" applyBorder="1"/>
    <xf numFmtId="2" fontId="15" fillId="11" borderId="52" xfId="0" applyNumberFormat="1" applyFont="1" applyFill="1" applyBorder="1"/>
    <xf numFmtId="0" fontId="26" fillId="12" borderId="37" xfId="0" applyFont="1" applyFill="1" applyBorder="1" applyAlignment="1">
      <alignment horizontal="right"/>
    </xf>
    <xf numFmtId="0" fontId="26" fillId="12" borderId="47" xfId="0" applyFont="1" applyFill="1" applyBorder="1" applyAlignment="1">
      <alignment horizontal="left"/>
    </xf>
    <xf numFmtId="0" fontId="15" fillId="12" borderId="101" xfId="0" applyFont="1" applyFill="1" applyBorder="1" applyAlignment="1">
      <alignment horizontal="center"/>
    </xf>
    <xf numFmtId="2" fontId="15" fillId="12" borderId="46" xfId="0" applyNumberFormat="1" applyFont="1" applyFill="1" applyBorder="1" applyAlignment="1">
      <alignment horizontal="center"/>
    </xf>
    <xf numFmtId="180" fontId="15" fillId="16" borderId="89" xfId="0" applyNumberFormat="1" applyFont="1" applyFill="1" applyBorder="1" applyAlignment="1">
      <alignment horizontal="left"/>
    </xf>
    <xf numFmtId="178" fontId="15" fillId="11" borderId="52" xfId="0" applyNumberFormat="1" applyFont="1" applyFill="1" applyBorder="1" applyAlignment="1">
      <alignment horizontal="left"/>
    </xf>
    <xf numFmtId="180" fontId="15" fillId="11" borderId="52" xfId="0" applyNumberFormat="1" applyFont="1" applyFill="1" applyBorder="1" applyAlignment="1">
      <alignment horizontal="left"/>
    </xf>
    <xf numFmtId="0" fontId="15" fillId="12" borderId="102" xfId="0" applyFont="1" applyFill="1" applyBorder="1" applyAlignment="1">
      <alignment horizontal="center"/>
    </xf>
    <xf numFmtId="0" fontId="15" fillId="15" borderId="103" xfId="0" applyFont="1" applyFill="1" applyBorder="1"/>
    <xf numFmtId="0" fontId="15" fillId="14" borderId="84" xfId="0" applyFont="1" applyFill="1" applyBorder="1"/>
    <xf numFmtId="1" fontId="15" fillId="3" borderId="56" xfId="0" applyNumberFormat="1" applyFont="1" applyFill="1" applyBorder="1" applyAlignment="1">
      <alignment horizontal="center" vertical="center"/>
    </xf>
    <xf numFmtId="1" fontId="15" fillId="3" borderId="83" xfId="0" applyNumberFormat="1" applyFont="1" applyFill="1" applyBorder="1" applyAlignment="1">
      <alignment horizontal="center" vertical="center"/>
    </xf>
    <xf numFmtId="0" fontId="15" fillId="4" borderId="84" xfId="0" applyFont="1" applyFill="1" applyBorder="1" applyAlignment="1">
      <alignment horizontal="right"/>
    </xf>
    <xf numFmtId="0" fontId="15" fillId="17" borderId="87" xfId="0" applyFont="1" applyFill="1" applyBorder="1"/>
    <xf numFmtId="0" fontId="15" fillId="12" borderId="70" xfId="0" applyFont="1" applyFill="1" applyBorder="1" applyAlignment="1">
      <alignment horizontal="center" vertical="center"/>
    </xf>
    <xf numFmtId="2" fontId="15" fillId="12" borderId="107" xfId="0" applyNumberFormat="1" applyFont="1" applyFill="1" applyBorder="1" applyAlignment="1">
      <alignment horizontal="center" vertical="center"/>
    </xf>
    <xf numFmtId="0" fontId="0" fillId="16" borderId="52" xfId="0" applyFill="1" applyBorder="1"/>
    <xf numFmtId="0" fontId="15" fillId="16" borderId="52" xfId="0" applyFont="1" applyFill="1" applyBorder="1"/>
    <xf numFmtId="0" fontId="0" fillId="18" borderId="52" xfId="0" applyFill="1" applyBorder="1"/>
    <xf numFmtId="0" fontId="0" fillId="18" borderId="37" xfId="0" applyFill="1" applyBorder="1"/>
    <xf numFmtId="0" fontId="0" fillId="18" borderId="47" xfId="0" applyFill="1" applyBorder="1"/>
    <xf numFmtId="0" fontId="0" fillId="18" borderId="46" xfId="0" applyFill="1" applyBorder="1"/>
    <xf numFmtId="0" fontId="0" fillId="18" borderId="40" xfId="0" applyFill="1" applyBorder="1"/>
    <xf numFmtId="0" fontId="0" fillId="18" borderId="48" xfId="0" applyFill="1" applyBorder="1"/>
    <xf numFmtId="0" fontId="0" fillId="18" borderId="52" xfId="0" applyFill="1" applyBorder="1" applyAlignment="1">
      <alignment horizontal="right"/>
    </xf>
    <xf numFmtId="0" fontId="17" fillId="18" borderId="52" xfId="0" applyFont="1" applyFill="1" applyBorder="1"/>
    <xf numFmtId="0" fontId="0" fillId="18" borderId="52" xfId="0" applyFill="1" applyBorder="1" applyAlignment="1">
      <alignment vertical="top" wrapText="1"/>
    </xf>
    <xf numFmtId="0" fontId="0" fillId="18" borderId="52" xfId="0" applyFill="1" applyBorder="1" applyAlignment="1">
      <alignment vertical="top"/>
    </xf>
    <xf numFmtId="0" fontId="0" fillId="18" borderId="70" xfId="0" applyFill="1" applyBorder="1"/>
    <xf numFmtId="0" fontId="15" fillId="16" borderId="103" xfId="0" applyFont="1" applyFill="1" applyBorder="1"/>
    <xf numFmtId="0" fontId="17" fillId="14" borderId="67" xfId="0" applyFont="1" applyFill="1" applyBorder="1"/>
    <xf numFmtId="0" fontId="0" fillId="14" borderId="68" xfId="0" applyFill="1" applyBorder="1"/>
    <xf numFmtId="0" fontId="0" fillId="14" borderId="69" xfId="0" applyFill="1" applyBorder="1"/>
    <xf numFmtId="0" fontId="17" fillId="4" borderId="67" xfId="0" applyFont="1" applyFill="1" applyBorder="1"/>
    <xf numFmtId="0" fontId="0" fillId="4" borderId="68" xfId="0" applyFill="1" applyBorder="1"/>
    <xf numFmtId="0" fontId="0" fillId="4" borderId="69" xfId="0" applyFill="1" applyBorder="1"/>
    <xf numFmtId="0" fontId="0" fillId="18" borderId="52" xfId="0" applyFill="1" applyBorder="1" applyAlignment="1">
      <alignment horizontal="right" vertical="center"/>
    </xf>
    <xf numFmtId="0" fontId="0" fillId="18" borderId="52" xfId="0" applyFill="1" applyBorder="1" applyAlignment="1">
      <alignment wrapText="1"/>
    </xf>
    <xf numFmtId="0" fontId="0" fillId="18" borderId="52" xfId="0" applyFill="1" applyBorder="1" applyAlignment="1">
      <alignment vertical="center"/>
    </xf>
    <xf numFmtId="0" fontId="0" fillId="18" borderId="27" xfId="0" applyFill="1" applyBorder="1"/>
    <xf numFmtId="0" fontId="0" fillId="18" borderId="28" xfId="0" applyFill="1" applyBorder="1"/>
    <xf numFmtId="0" fontId="25" fillId="0" borderId="0" xfId="0" applyFont="1"/>
    <xf numFmtId="0" fontId="15" fillId="0" borderId="0" xfId="0" applyFont="1"/>
    <xf numFmtId="0" fontId="32" fillId="0" borderId="0" xfId="0" applyFont="1"/>
    <xf numFmtId="0" fontId="15" fillId="24" borderId="0" xfId="0" applyFont="1" applyFill="1"/>
    <xf numFmtId="0" fontId="15" fillId="25" borderId="0" xfId="0" applyFont="1" applyFill="1"/>
    <xf numFmtId="0" fontId="15" fillId="26" borderId="0" xfId="0" applyFont="1" applyFill="1"/>
    <xf numFmtId="0" fontId="15" fillId="27" borderId="0" xfId="0" applyFont="1" applyFill="1"/>
    <xf numFmtId="0" fontId="33" fillId="0" borderId="0" xfId="0" applyFont="1"/>
    <xf numFmtId="0" fontId="15" fillId="28" borderId="0" xfId="0" applyFont="1" applyFill="1"/>
    <xf numFmtId="0" fontId="15" fillId="9" borderId="0" xfId="0" applyFont="1" applyFill="1"/>
    <xf numFmtId="0" fontId="15" fillId="29" borderId="0" xfId="0" applyFont="1" applyFill="1"/>
    <xf numFmtId="0" fontId="15" fillId="30" borderId="0" xfId="0" applyFont="1" applyFill="1"/>
    <xf numFmtId="0" fontId="15" fillId="31" borderId="0" xfId="0" applyFont="1" applyFill="1"/>
    <xf numFmtId="0" fontId="15" fillId="32" borderId="0" xfId="0" applyFont="1" applyFill="1"/>
    <xf numFmtId="0" fontId="15" fillId="33" borderId="0" xfId="0" applyFont="1" applyFill="1"/>
    <xf numFmtId="0" fontId="15" fillId="34" borderId="0" xfId="0" applyFont="1" applyFill="1"/>
    <xf numFmtId="0" fontId="34" fillId="3" borderId="0" xfId="0" applyFont="1" applyFill="1"/>
    <xf numFmtId="0" fontId="15" fillId="35" borderId="0" xfId="0" applyFont="1" applyFill="1"/>
    <xf numFmtId="0" fontId="26" fillId="0" borderId="0" xfId="0" applyFont="1"/>
    <xf numFmtId="0" fontId="35" fillId="3" borderId="0" xfId="0" applyFont="1" applyFill="1"/>
    <xf numFmtId="0" fontId="20" fillId="0" borderId="0" xfId="0" applyFont="1"/>
    <xf numFmtId="0" fontId="20" fillId="26" borderId="0" xfId="0" applyFont="1" applyFill="1"/>
    <xf numFmtId="0" fontId="26" fillId="26" borderId="0" xfId="0" applyFont="1" applyFill="1"/>
    <xf numFmtId="0" fontId="0" fillId="3" borderId="0" xfId="0" applyFill="1" applyAlignment="1">
      <alignment horizontal="left"/>
    </xf>
    <xf numFmtId="0" fontId="38" fillId="0" borderId="0" xfId="0" applyFont="1"/>
    <xf numFmtId="0" fontId="15" fillId="38" borderId="0" xfId="0" applyFont="1" applyFill="1"/>
    <xf numFmtId="0" fontId="15" fillId="39" borderId="0" xfId="0" applyFont="1" applyFill="1"/>
    <xf numFmtId="0" fontId="14" fillId="0" borderId="52" xfId="0" applyFont="1" applyBorder="1"/>
    <xf numFmtId="0" fontId="39" fillId="0" borderId="0" xfId="0" applyFont="1"/>
    <xf numFmtId="0" fontId="40" fillId="0" borderId="52" xfId="0" applyFont="1" applyBorder="1"/>
    <xf numFmtId="0" fontId="41" fillId="0" borderId="0" xfId="0" applyFont="1"/>
    <xf numFmtId="0" fontId="42" fillId="0" borderId="0" xfId="0" applyFont="1"/>
    <xf numFmtId="0" fontId="43" fillId="0" borderId="0" xfId="0" applyFont="1"/>
    <xf numFmtId="0" fontId="44" fillId="0" borderId="0" xfId="0" applyFont="1"/>
    <xf numFmtId="0" fontId="4" fillId="0" borderId="0" xfId="0" applyFont="1"/>
    <xf numFmtId="0" fontId="14" fillId="0" borderId="0" xfId="0" applyFont="1"/>
    <xf numFmtId="0" fontId="45" fillId="0" borderId="52" xfId="0" applyFont="1" applyBorder="1"/>
    <xf numFmtId="0" fontId="45" fillId="0" borderId="0" xfId="0" applyFont="1"/>
    <xf numFmtId="0" fontId="46" fillId="0" borderId="52" xfId="0" applyFont="1" applyBorder="1"/>
    <xf numFmtId="0" fontId="12" fillId="0" borderId="0" xfId="0" applyFont="1"/>
    <xf numFmtId="0" fontId="0" fillId="0" borderId="0" xfId="0"/>
    <xf numFmtId="0" fontId="13" fillId="0" borderId="52" xfId="0" applyFont="1" applyBorder="1"/>
    <xf numFmtId="0" fontId="0" fillId="41" borderId="0" xfId="0" applyFont="1" applyFill="1" applyAlignment="1"/>
    <xf numFmtId="0" fontId="4" fillId="41" borderId="52" xfId="0" applyFont="1" applyFill="1" applyBorder="1"/>
    <xf numFmtId="0" fontId="14" fillId="41" borderId="52" xfId="0" applyFont="1" applyFill="1" applyBorder="1"/>
    <xf numFmtId="0" fontId="4" fillId="41" borderId="53" xfId="0" applyFont="1" applyFill="1" applyBorder="1"/>
    <xf numFmtId="0" fontId="3" fillId="42" borderId="109" xfId="0" applyFont="1" applyFill="1" applyBorder="1"/>
    <xf numFmtId="0" fontId="39" fillId="41" borderId="0" xfId="0" applyFont="1" applyFill="1"/>
    <xf numFmtId="0" fontId="0" fillId="41" borderId="0" xfId="0" applyFill="1"/>
    <xf numFmtId="0" fontId="14" fillId="41" borderId="0" xfId="0" applyFont="1" applyFill="1"/>
    <xf numFmtId="0" fontId="45" fillId="41" borderId="0" xfId="0" applyFont="1" applyFill="1"/>
    <xf numFmtId="0" fontId="48" fillId="41" borderId="52" xfId="0" applyFont="1" applyFill="1" applyBorder="1" applyAlignment="1">
      <alignment horizontal="right" vertical="center"/>
    </xf>
    <xf numFmtId="0" fontId="5" fillId="41" borderId="52" xfId="0" applyFont="1" applyFill="1" applyBorder="1" applyAlignment="1">
      <alignment horizontal="right" vertical="center"/>
    </xf>
    <xf numFmtId="0" fontId="51" fillId="41" borderId="52" xfId="0" applyFont="1" applyFill="1" applyBorder="1"/>
    <xf numFmtId="0" fontId="0" fillId="41" borderId="52" xfId="0" applyFont="1" applyFill="1" applyBorder="1" applyAlignment="1"/>
    <xf numFmtId="0" fontId="47" fillId="41" borderId="52" xfId="0" applyFont="1" applyFill="1" applyBorder="1"/>
    <xf numFmtId="0" fontId="50" fillId="41" borderId="52" xfId="0" applyFont="1" applyFill="1" applyBorder="1"/>
    <xf numFmtId="0" fontId="52" fillId="41" borderId="0" xfId="0" applyFont="1" applyFill="1" applyAlignment="1">
      <alignment vertical="center"/>
    </xf>
    <xf numFmtId="0" fontId="53" fillId="41" borderId="0" xfId="0" applyFont="1" applyFill="1"/>
    <xf numFmtId="0" fontId="54" fillId="41" borderId="0" xfId="0" applyFont="1" applyFill="1"/>
    <xf numFmtId="0" fontId="52" fillId="41" borderId="0" xfId="0" applyFont="1" applyFill="1"/>
    <xf numFmtId="0" fontId="55" fillId="41" borderId="0" xfId="0" applyFont="1" applyFill="1"/>
    <xf numFmtId="0" fontId="52" fillId="41" borderId="52" xfId="0" applyFont="1" applyFill="1" applyBorder="1"/>
    <xf numFmtId="0" fontId="56" fillId="41" borderId="0" xfId="0" applyFont="1" applyFill="1"/>
    <xf numFmtId="0" fontId="50" fillId="41" borderId="0" xfId="0" applyFont="1" applyFill="1"/>
    <xf numFmtId="0" fontId="51" fillId="41" borderId="0" xfId="0" applyFont="1" applyFill="1"/>
    <xf numFmtId="0" fontId="55" fillId="41" borderId="52" xfId="0" applyFont="1" applyFill="1" applyBorder="1"/>
    <xf numFmtId="0" fontId="47" fillId="41" borderId="0" xfId="0" applyFont="1" applyFill="1"/>
    <xf numFmtId="0" fontId="47" fillId="41" borderId="52" xfId="0" applyFont="1" applyFill="1" applyBorder="1" applyAlignment="1">
      <alignment horizontal="left" vertical="center"/>
    </xf>
    <xf numFmtId="0" fontId="50" fillId="41" borderId="52" xfId="0" applyFont="1" applyFill="1" applyBorder="1" applyAlignment="1">
      <alignment horizontal="left" vertical="center"/>
    </xf>
    <xf numFmtId="0" fontId="51" fillId="41" borderId="52" xfId="0" applyFont="1" applyFill="1" applyBorder="1" applyAlignment="1">
      <alignment horizontal="left" vertical="center"/>
    </xf>
    <xf numFmtId="0" fontId="55" fillId="41" borderId="52" xfId="0" applyFont="1" applyFill="1" applyBorder="1" applyAlignment="1">
      <alignment horizontal="left" vertical="center"/>
    </xf>
    <xf numFmtId="0" fontId="10" fillId="42" borderId="113" xfId="0" applyFont="1" applyFill="1" applyBorder="1" applyAlignment="1">
      <alignment horizontal="center" vertical="center" wrapText="1"/>
    </xf>
    <xf numFmtId="0" fontId="10" fillId="42" borderId="114" xfId="0" applyFont="1" applyFill="1" applyBorder="1" applyAlignment="1">
      <alignment horizontal="center" vertical="center" wrapText="1"/>
    </xf>
    <xf numFmtId="0" fontId="10" fillId="42" borderId="114" xfId="0" applyFont="1" applyFill="1" applyBorder="1" applyAlignment="1">
      <alignment horizontal="center" vertical="center"/>
    </xf>
    <xf numFmtId="0" fontId="10" fillId="42" borderId="52" xfId="0" applyFont="1" applyFill="1" applyBorder="1" applyAlignment="1">
      <alignment horizontal="center" vertical="center" wrapText="1"/>
    </xf>
    <xf numFmtId="0" fontId="10" fillId="42" borderId="52" xfId="0" applyFont="1" applyFill="1" applyBorder="1" applyAlignment="1">
      <alignment horizontal="center" vertical="center"/>
    </xf>
    <xf numFmtId="0" fontId="10" fillId="42" borderId="108" xfId="0" applyFont="1" applyFill="1" applyBorder="1" applyAlignment="1">
      <alignment horizontal="center" vertical="center"/>
    </xf>
    <xf numFmtId="0" fontId="10" fillId="42" borderId="53" xfId="0" applyFont="1" applyFill="1" applyBorder="1" applyAlignment="1">
      <alignment horizontal="center" vertical="center"/>
    </xf>
    <xf numFmtId="0" fontId="10" fillId="42" borderId="54" xfId="0" applyFont="1" applyFill="1" applyBorder="1" applyAlignment="1">
      <alignment horizontal="center" vertical="center"/>
    </xf>
    <xf numFmtId="0" fontId="10" fillId="42" borderId="115" xfId="0" applyFont="1" applyFill="1" applyBorder="1" applyAlignment="1">
      <alignment horizontal="right" vertical="center" wrapText="1"/>
    </xf>
    <xf numFmtId="0" fontId="10" fillId="42" borderId="116" xfId="0" applyFont="1" applyFill="1" applyBorder="1" applyAlignment="1">
      <alignment horizontal="right" vertical="center" wrapText="1"/>
    </xf>
    <xf numFmtId="0" fontId="10" fillId="42" borderId="116" xfId="0" applyFont="1" applyFill="1" applyBorder="1" applyAlignment="1">
      <alignment horizontal="right" vertical="center"/>
    </xf>
    <xf numFmtId="0" fontId="10" fillId="42" borderId="117" xfId="0" applyFont="1" applyFill="1" applyBorder="1" applyAlignment="1">
      <alignment horizontal="right" vertical="center"/>
    </xf>
    <xf numFmtId="0" fontId="10" fillId="42" borderId="118" xfId="0" applyFont="1" applyFill="1" applyBorder="1" applyAlignment="1">
      <alignment horizontal="right" vertical="center" wrapText="1"/>
    </xf>
    <xf numFmtId="0" fontId="10" fillId="42" borderId="119" xfId="0" applyFont="1" applyFill="1" applyBorder="1" applyAlignment="1">
      <alignment horizontal="center" vertical="center"/>
    </xf>
    <xf numFmtId="0" fontId="10" fillId="42" borderId="120" xfId="0" applyFont="1" applyFill="1" applyBorder="1" applyAlignment="1">
      <alignment horizontal="right" vertical="center"/>
    </xf>
    <xf numFmtId="0" fontId="3" fillId="42" borderId="110" xfId="0" applyFont="1" applyFill="1" applyBorder="1"/>
    <xf numFmtId="0" fontId="3" fillId="42" borderId="112" xfId="0" applyFont="1" applyFill="1" applyBorder="1"/>
    <xf numFmtId="0" fontId="4" fillId="41" borderId="111" xfId="0" applyFont="1" applyFill="1" applyBorder="1"/>
    <xf numFmtId="0" fontId="0" fillId="41" borderId="55" xfId="0" applyFont="1" applyFill="1" applyBorder="1" applyAlignment="1">
      <alignment horizontal="right"/>
    </xf>
    <xf numFmtId="0" fontId="49" fillId="42" borderId="118" xfId="0" applyFont="1" applyFill="1" applyBorder="1" applyAlignment="1">
      <alignment horizontal="right"/>
    </xf>
    <xf numFmtId="0" fontId="3" fillId="42" borderId="121" xfId="0" applyFont="1" applyFill="1" applyBorder="1"/>
    <xf numFmtId="0" fontId="4" fillId="41" borderId="122" xfId="0" applyFont="1" applyFill="1" applyBorder="1"/>
    <xf numFmtId="0" fontId="49" fillId="42" borderId="120" xfId="0" applyFont="1" applyFill="1" applyBorder="1" applyAlignment="1">
      <alignment horizontal="right"/>
    </xf>
    <xf numFmtId="0" fontId="4" fillId="41" borderId="123" xfId="0" applyFont="1" applyFill="1" applyBorder="1"/>
    <xf numFmtId="0" fontId="4" fillId="41" borderId="124" xfId="0" applyFont="1" applyFill="1" applyBorder="1"/>
    <xf numFmtId="0" fontId="0" fillId="43" borderId="65" xfId="0" applyFill="1" applyBorder="1" applyAlignment="1">
      <alignment horizontal="right"/>
    </xf>
    <xf numFmtId="176" fontId="3" fillId="4" borderId="66" xfId="0" applyNumberFormat="1" applyFont="1" applyFill="1" applyBorder="1" applyAlignment="1">
      <alignment horizontal="left"/>
    </xf>
    <xf numFmtId="0" fontId="3" fillId="40" borderId="127" xfId="0" applyFont="1" applyFill="1" applyBorder="1" applyAlignment="1">
      <alignment wrapText="1"/>
    </xf>
    <xf numFmtId="0" fontId="3" fillId="40" borderId="130" xfId="0" applyFont="1" applyFill="1" applyBorder="1" applyAlignment="1">
      <alignment wrapText="1"/>
    </xf>
    <xf numFmtId="0" fontId="17" fillId="40" borderId="127" xfId="0" applyFont="1" applyFill="1" applyBorder="1" applyAlignment="1">
      <alignment wrapText="1"/>
    </xf>
    <xf numFmtId="0" fontId="31" fillId="40" borderId="127" xfId="0" applyFont="1" applyFill="1" applyBorder="1" applyAlignment="1">
      <alignment wrapText="1"/>
    </xf>
    <xf numFmtId="0" fontId="59" fillId="40" borderId="138" xfId="0" applyFont="1" applyFill="1" applyBorder="1" applyAlignment="1">
      <alignment wrapText="1"/>
    </xf>
    <xf numFmtId="0" fontId="3" fillId="40" borderId="139" xfId="0" applyFont="1" applyFill="1" applyBorder="1" applyAlignment="1">
      <alignment horizontal="center" wrapText="1"/>
    </xf>
    <xf numFmtId="0" fontId="3" fillId="40" borderId="140" xfId="0" applyFont="1" applyFill="1" applyBorder="1" applyAlignment="1">
      <alignment wrapText="1"/>
    </xf>
    <xf numFmtId="0" fontId="3" fillId="40" borderId="139" xfId="0" applyFont="1" applyFill="1" applyBorder="1" applyAlignment="1">
      <alignment wrapText="1"/>
    </xf>
    <xf numFmtId="0" fontId="3" fillId="40" borderId="142" xfId="0" applyFont="1" applyFill="1" applyBorder="1" applyAlignment="1">
      <alignment wrapText="1"/>
    </xf>
    <xf numFmtId="0" fontId="0" fillId="0" borderId="0" xfId="0"/>
    <xf numFmtId="0" fontId="65" fillId="18" borderId="52" xfId="0" applyFont="1" applyFill="1" applyBorder="1"/>
    <xf numFmtId="0" fontId="6" fillId="18" borderId="52" xfId="0" applyFont="1" applyFill="1" applyBorder="1"/>
    <xf numFmtId="0" fontId="3" fillId="18" borderId="52" xfId="0" applyFont="1" applyFill="1" applyBorder="1"/>
    <xf numFmtId="0" fontId="70" fillId="18" borderId="52" xfId="0" applyFont="1" applyFill="1" applyBorder="1"/>
    <xf numFmtId="0" fontId="68" fillId="18" borderId="52" xfId="0" applyFont="1" applyFill="1" applyBorder="1"/>
    <xf numFmtId="0" fontId="3" fillId="0" borderId="0" xfId="0" applyFont="1"/>
    <xf numFmtId="0" fontId="1" fillId="0" borderId="0" xfId="0" applyFont="1"/>
    <xf numFmtId="0" fontId="74" fillId="0" borderId="0" xfId="0" applyFont="1"/>
    <xf numFmtId="0" fontId="77" fillId="0" borderId="0" xfId="0" applyFont="1"/>
    <xf numFmtId="0" fontId="78" fillId="42" borderId="116" xfId="0" applyFont="1" applyFill="1" applyBorder="1" applyAlignment="1">
      <alignment horizontal="right" vertical="center" wrapText="1"/>
    </xf>
    <xf numFmtId="0" fontId="5" fillId="3" borderId="2" xfId="0" applyFont="1" applyFill="1" applyBorder="1" applyAlignment="1">
      <alignment horizontal="center" vertical="top"/>
    </xf>
    <xf numFmtId="0" fontId="10" fillId="0" borderId="3" xfId="0" applyFont="1" applyBorder="1"/>
    <xf numFmtId="0" fontId="10" fillId="0" borderId="4" xfId="0" applyFont="1" applyBorder="1"/>
    <xf numFmtId="0" fontId="5" fillId="3" borderId="5" xfId="0" applyFont="1" applyFill="1" applyBorder="1" applyAlignment="1">
      <alignment horizontal="center" vertical="top"/>
    </xf>
    <xf numFmtId="0" fontId="10" fillId="0" borderId="6" xfId="0" applyFont="1" applyBorder="1"/>
    <xf numFmtId="0" fontId="10" fillId="0" borderId="7" xfId="0" applyFont="1" applyBorder="1"/>
    <xf numFmtId="0" fontId="0" fillId="3" borderId="8" xfId="0" applyFont="1" applyFill="1" applyBorder="1" applyAlignment="1">
      <alignment horizontal="right"/>
    </xf>
    <xf numFmtId="0" fontId="1" fillId="0" borderId="49" xfId="0" applyFont="1" applyBorder="1"/>
    <xf numFmtId="0" fontId="0" fillId="3" borderId="43" xfId="0" applyFont="1" applyFill="1" applyBorder="1" applyAlignment="1">
      <alignment horizontal="center"/>
    </xf>
    <xf numFmtId="0" fontId="1" fillId="0" borderId="44" xfId="0" applyFont="1" applyBorder="1"/>
    <xf numFmtId="0" fontId="1" fillId="0" borderId="45" xfId="0" applyFont="1" applyBorder="1"/>
    <xf numFmtId="0" fontId="0" fillId="3" borderId="35" xfId="0" applyFont="1" applyFill="1" applyBorder="1" applyAlignment="1">
      <alignment horizontal="right"/>
    </xf>
    <xf numFmtId="0" fontId="1" fillId="0" borderId="36" xfId="0" applyFont="1" applyBorder="1"/>
    <xf numFmtId="0" fontId="11" fillId="3" borderId="2" xfId="0" applyFont="1" applyFill="1" applyBorder="1" applyAlignment="1">
      <alignment horizontal="center"/>
    </xf>
    <xf numFmtId="0" fontId="10" fillId="0" borderId="32" xfId="0" applyFont="1" applyBorder="1"/>
    <xf numFmtId="0" fontId="0" fillId="3" borderId="5" xfId="0" applyFont="1" applyFill="1" applyBorder="1" applyAlignment="1">
      <alignment horizontal="right"/>
    </xf>
    <xf numFmtId="0" fontId="1" fillId="0" borderId="11" xfId="0" applyFont="1" applyBorder="1"/>
    <xf numFmtId="0" fontId="0" fillId="3" borderId="50" xfId="0" applyFont="1" applyFill="1" applyBorder="1" applyAlignment="1">
      <alignment horizontal="center"/>
    </xf>
    <xf numFmtId="0" fontId="1" fillId="0" borderId="13" xfId="0" applyFont="1" applyBorder="1"/>
    <xf numFmtId="0" fontId="1" fillId="0" borderId="46" xfId="0" applyFont="1" applyBorder="1"/>
    <xf numFmtId="0" fontId="0" fillId="4" borderId="24" xfId="0" applyFont="1" applyFill="1" applyBorder="1" applyAlignment="1">
      <alignment horizontal="center" vertical="center"/>
    </xf>
    <xf numFmtId="0" fontId="1" fillId="5" borderId="22" xfId="0" applyFont="1" applyFill="1" applyBorder="1"/>
    <xf numFmtId="0" fontId="0" fillId="3" borderId="30" xfId="0" applyFont="1" applyFill="1" applyBorder="1" applyAlignment="1">
      <alignment horizontal="center" vertical="center"/>
    </xf>
    <xf numFmtId="0" fontId="1" fillId="0" borderId="31" xfId="0" applyFont="1" applyBorder="1"/>
    <xf numFmtId="0" fontId="1" fillId="0" borderId="48" xfId="0" applyFont="1" applyBorder="1"/>
    <xf numFmtId="0" fontId="5" fillId="3" borderId="8" xfId="0" applyFont="1" applyFill="1" applyBorder="1" applyAlignment="1">
      <alignment horizontal="center" vertical="top"/>
    </xf>
    <xf numFmtId="0" fontId="10" fillId="0" borderId="9" xfId="0" applyFont="1" applyBorder="1"/>
    <xf numFmtId="0" fontId="10" fillId="0" borderId="10" xfId="0" applyFont="1" applyBorder="1"/>
    <xf numFmtId="0" fontId="10" fillId="0" borderId="6" xfId="0" applyFont="1" applyBorder="1" applyAlignment="1">
      <alignment horizontal="center"/>
    </xf>
    <xf numFmtId="0" fontId="10" fillId="0" borderId="11" xfId="0" applyFont="1" applyBorder="1" applyAlignment="1">
      <alignment horizontal="center"/>
    </xf>
    <xf numFmtId="0" fontId="0" fillId="3" borderId="21" xfId="0" applyFont="1" applyFill="1" applyBorder="1" applyAlignment="1">
      <alignment horizontal="center"/>
    </xf>
    <xf numFmtId="0" fontId="1" fillId="0" borderId="22" xfId="0" applyFont="1" applyBorder="1"/>
    <xf numFmtId="0" fontId="10" fillId="3" borderId="14" xfId="0" applyFont="1" applyFill="1" applyBorder="1" applyAlignment="1">
      <alignment horizontal="center"/>
    </xf>
    <xf numFmtId="0" fontId="10" fillId="3" borderId="10" xfId="0" applyFont="1" applyFill="1" applyBorder="1" applyAlignment="1">
      <alignment horizontal="center"/>
    </xf>
    <xf numFmtId="0" fontId="10" fillId="3" borderId="12" xfId="0" applyFont="1" applyFill="1" applyBorder="1" applyAlignment="1">
      <alignment horizontal="center"/>
    </xf>
    <xf numFmtId="0" fontId="10" fillId="0" borderId="7" xfId="0" applyFont="1" applyBorder="1" applyAlignment="1">
      <alignment horizontal="center"/>
    </xf>
    <xf numFmtId="0" fontId="10" fillId="0" borderId="9" xfId="0" applyFont="1" applyBorder="1" applyAlignment="1">
      <alignment horizontal="center"/>
    </xf>
    <xf numFmtId="0" fontId="10" fillId="0" borderId="13" xfId="0" applyFont="1" applyBorder="1" applyAlignment="1">
      <alignment horizontal="center"/>
    </xf>
    <xf numFmtId="0" fontId="3" fillId="3" borderId="17" xfId="0" applyFont="1" applyFill="1" applyBorder="1" applyAlignment="1">
      <alignment horizontal="center" vertical="top"/>
    </xf>
    <xf numFmtId="0" fontId="1" fillId="0" borderId="18" xfId="0" applyFont="1" applyBorder="1"/>
    <xf numFmtId="0" fontId="0" fillId="3" borderId="15" xfId="0" applyFont="1" applyFill="1" applyBorder="1" applyAlignment="1">
      <alignment horizontal="center" vertical="top"/>
    </xf>
    <xf numFmtId="0" fontId="1" fillId="0" borderId="16" xfId="0" applyFont="1" applyBorder="1"/>
    <xf numFmtId="0" fontId="0" fillId="3" borderId="19" xfId="0" applyFont="1" applyFill="1" applyBorder="1" applyAlignment="1">
      <alignment horizontal="center" vertical="center"/>
    </xf>
    <xf numFmtId="0" fontId="1" fillId="0" borderId="23" xfId="0" applyFont="1" applyBorder="1"/>
    <xf numFmtId="0" fontId="1" fillId="0" borderId="25" xfId="0" applyFont="1" applyBorder="1"/>
    <xf numFmtId="0" fontId="1" fillId="0" borderId="29" xfId="0" applyFont="1" applyBorder="1"/>
    <xf numFmtId="0" fontId="1" fillId="0" borderId="20" xfId="0" applyFont="1" applyBorder="1"/>
    <xf numFmtId="0" fontId="1" fillId="0" borderId="26" xfId="0" applyFont="1" applyBorder="1"/>
    <xf numFmtId="0" fontId="0" fillId="3" borderId="27" xfId="0" applyFont="1" applyFill="1" applyBorder="1" applyAlignment="1">
      <alignment horizontal="center"/>
    </xf>
    <xf numFmtId="0" fontId="1" fillId="0" borderId="28" xfId="0" applyFont="1" applyBorder="1"/>
    <xf numFmtId="0" fontId="0" fillId="3" borderId="17" xfId="0" applyFont="1" applyFill="1" applyBorder="1" applyAlignment="1">
      <alignment horizontal="center" vertical="top"/>
    </xf>
    <xf numFmtId="0" fontId="0" fillId="3" borderId="15" xfId="0" applyFill="1" applyBorder="1" applyAlignment="1">
      <alignment horizontal="center" vertical="top"/>
    </xf>
    <xf numFmtId="0" fontId="15" fillId="0" borderId="16" xfId="0" applyFont="1" applyBorder="1"/>
    <xf numFmtId="0" fontId="0" fillId="3" borderId="17" xfId="0" applyFill="1" applyBorder="1" applyAlignment="1">
      <alignment horizontal="center" vertical="top"/>
    </xf>
    <xf numFmtId="0" fontId="15" fillId="0" borderId="18" xfId="0" applyFont="1" applyBorder="1"/>
    <xf numFmtId="0" fontId="0" fillId="3" borderId="2" xfId="0" applyFill="1" applyBorder="1" applyAlignment="1">
      <alignment horizontal="center" vertical="center"/>
    </xf>
    <xf numFmtId="0" fontId="15" fillId="0" borderId="34" xfId="0" applyFont="1" applyBorder="1"/>
    <xf numFmtId="0" fontId="15" fillId="0" borderId="8" xfId="0" applyFont="1" applyBorder="1"/>
    <xf numFmtId="0" fontId="15" fillId="0" borderId="10" xfId="0" applyFont="1" applyBorder="1"/>
    <xf numFmtId="0" fontId="0" fillId="3" borderId="57" xfId="0" applyFill="1" applyBorder="1" applyAlignment="1">
      <alignment horizontal="center"/>
    </xf>
    <xf numFmtId="0" fontId="15" fillId="0" borderId="58" xfId="0" applyFont="1" applyBorder="1"/>
    <xf numFmtId="0" fontId="15" fillId="0" borderId="59" xfId="0" applyFont="1" applyBorder="1"/>
    <xf numFmtId="0" fontId="15" fillId="0" borderId="61" xfId="0" applyFont="1" applyBorder="1"/>
    <xf numFmtId="0" fontId="0" fillId="4" borderId="60" xfId="0" applyFill="1" applyBorder="1" applyAlignment="1">
      <alignment horizontal="center" vertical="center"/>
    </xf>
    <xf numFmtId="0" fontId="0" fillId="3" borderId="8" xfId="0" applyFill="1" applyBorder="1" applyAlignment="1">
      <alignment horizontal="center"/>
    </xf>
    <xf numFmtId="0" fontId="0" fillId="3" borderId="62" xfId="0" applyFill="1" applyBorder="1" applyAlignment="1">
      <alignment horizontal="center" vertical="center"/>
    </xf>
    <xf numFmtId="0" fontId="15" fillId="0" borderId="63" xfId="0" applyFont="1" applyBorder="1"/>
    <xf numFmtId="0" fontId="3" fillId="3" borderId="14" xfId="0" applyFont="1" applyFill="1" applyBorder="1" applyAlignment="1">
      <alignment horizontal="center" vertical="center"/>
    </xf>
    <xf numFmtId="0" fontId="17" fillId="3" borderId="15" xfId="0" applyFont="1" applyFill="1" applyBorder="1" applyAlignment="1">
      <alignment horizontal="center"/>
    </xf>
    <xf numFmtId="0" fontId="15" fillId="0" borderId="64" xfId="0" applyFont="1" applyBorder="1"/>
    <xf numFmtId="0" fontId="0" fillId="3" borderId="2" xfId="0" applyFill="1" applyBorder="1" applyAlignment="1">
      <alignment horizontal="right"/>
    </xf>
    <xf numFmtId="0" fontId="15" fillId="0" borderId="33" xfId="0" applyFont="1" applyBorder="1"/>
    <xf numFmtId="0" fontId="0" fillId="3" borderId="5" xfId="0" applyFill="1" applyBorder="1" applyAlignment="1">
      <alignment horizontal="right"/>
    </xf>
    <xf numFmtId="0" fontId="15" fillId="0" borderId="52" xfId="0" applyFont="1" applyBorder="1"/>
    <xf numFmtId="0" fontId="0" fillId="3" borderId="8" xfId="0" applyFill="1" applyBorder="1" applyAlignment="1">
      <alignment horizontal="right"/>
    </xf>
    <xf numFmtId="0" fontId="15" fillId="0" borderId="14" xfId="0" applyFont="1" applyBorder="1"/>
    <xf numFmtId="0" fontId="0" fillId="3" borderId="43" xfId="0" applyFill="1" applyBorder="1" applyAlignment="1">
      <alignment horizontal="center"/>
    </xf>
    <xf numFmtId="0" fontId="15" fillId="0" borderId="50" xfId="0" applyFont="1" applyBorder="1"/>
    <xf numFmtId="0" fontId="15" fillId="0" borderId="45" xfId="0" applyFont="1" applyBorder="1"/>
    <xf numFmtId="0" fontId="17" fillId="3" borderId="2" xfId="0" applyFont="1" applyFill="1" applyBorder="1" applyAlignment="1">
      <alignment horizontal="center"/>
    </xf>
    <xf numFmtId="0" fontId="15" fillId="0" borderId="66" xfId="0" applyFont="1" applyBorder="1"/>
    <xf numFmtId="0" fontId="15" fillId="0" borderId="48" xfId="0" applyFont="1" applyBorder="1"/>
    <xf numFmtId="0" fontId="15" fillId="0" borderId="49" xfId="0" applyFont="1" applyBorder="1"/>
    <xf numFmtId="0" fontId="0" fillId="3" borderId="50" xfId="0" applyFill="1" applyBorder="1" applyAlignment="1">
      <alignment horizontal="center"/>
    </xf>
    <xf numFmtId="0" fontId="0" fillId="3" borderId="35" xfId="0" applyFill="1" applyBorder="1" applyAlignment="1">
      <alignment horizontal="right"/>
    </xf>
    <xf numFmtId="0" fontId="15" fillId="0" borderId="46" xfId="0" applyFont="1" applyBorder="1"/>
    <xf numFmtId="0" fontId="0" fillId="3" borderId="44" xfId="0" applyFont="1" applyFill="1" applyBorder="1" applyAlignment="1">
      <alignment horizontal="center"/>
    </xf>
    <xf numFmtId="0" fontId="0" fillId="43" borderId="30" xfId="0" applyFont="1" applyFill="1" applyBorder="1" applyAlignment="1">
      <alignment horizontal="center" vertical="center"/>
    </xf>
    <xf numFmtId="0" fontId="1" fillId="5" borderId="31" xfId="0" applyFont="1" applyFill="1" applyBorder="1"/>
    <xf numFmtId="0" fontId="3" fillId="4" borderId="24" xfId="0" applyFont="1" applyFill="1" applyBorder="1" applyAlignment="1">
      <alignment horizontal="center" vertical="center"/>
    </xf>
    <xf numFmtId="0" fontId="3" fillId="3" borderId="43" xfId="0" applyFont="1" applyFill="1" applyBorder="1" applyAlignment="1">
      <alignment horizontal="center"/>
    </xf>
    <xf numFmtId="0" fontId="3" fillId="3" borderId="50" xfId="0" applyFont="1" applyFill="1" applyBorder="1" applyAlignment="1">
      <alignment horizontal="center"/>
    </xf>
    <xf numFmtId="0" fontId="17" fillId="7" borderId="67" xfId="0" applyFont="1" applyFill="1" applyBorder="1" applyAlignment="1">
      <alignment horizontal="center" vertical="top"/>
    </xf>
    <xf numFmtId="0" fontId="15" fillId="0" borderId="68" xfId="0" applyFont="1" applyBorder="1"/>
    <xf numFmtId="0" fontId="15" fillId="0" borderId="69" xfId="0" applyFont="1" applyBorder="1"/>
    <xf numFmtId="0" fontId="0" fillId="8" borderId="40" xfId="0" applyFill="1" applyBorder="1" applyAlignment="1">
      <alignment horizontal="center" vertical="top"/>
    </xf>
    <xf numFmtId="0" fontId="0" fillId="0" borderId="0" xfId="0"/>
    <xf numFmtId="0" fontId="17" fillId="9" borderId="52" xfId="0" applyFont="1" applyFill="1" applyBorder="1" applyAlignment="1">
      <alignment horizontal="center" vertical="center"/>
    </xf>
    <xf numFmtId="0" fontId="0" fillId="10" borderId="60" xfId="0" applyFill="1" applyBorder="1" applyAlignment="1">
      <alignment horizontal="center" vertical="center"/>
    </xf>
    <xf numFmtId="0" fontId="15" fillId="5" borderId="58" xfId="0" applyFont="1" applyFill="1" applyBorder="1"/>
    <xf numFmtId="0" fontId="0" fillId="7" borderId="60" xfId="0" applyFill="1" applyBorder="1" applyAlignment="1">
      <alignment horizontal="center" vertical="center"/>
    </xf>
    <xf numFmtId="0" fontId="26" fillId="23" borderId="15" xfId="0" applyFont="1" applyFill="1" applyBorder="1" applyAlignment="1">
      <alignment horizontal="center"/>
    </xf>
    <xf numFmtId="0" fontId="15" fillId="6" borderId="64" xfId="0" applyFont="1" applyFill="1" applyBorder="1"/>
    <xf numFmtId="0" fontId="15" fillId="0" borderId="71" xfId="0" applyFont="1" applyBorder="1"/>
    <xf numFmtId="0" fontId="15" fillId="0" borderId="72" xfId="0" applyFont="1" applyBorder="1"/>
    <xf numFmtId="0" fontId="17" fillId="21" borderId="15" xfId="0" applyFont="1" applyFill="1" applyBorder="1" applyAlignment="1">
      <alignment horizontal="center"/>
    </xf>
    <xf numFmtId="0" fontId="15" fillId="22" borderId="64" xfId="0" applyFont="1" applyFill="1" applyBorder="1"/>
    <xf numFmtId="0" fontId="17" fillId="19" borderId="15" xfId="0" applyFont="1" applyFill="1" applyBorder="1" applyAlignment="1">
      <alignment horizontal="center"/>
    </xf>
    <xf numFmtId="0" fontId="15" fillId="20" borderId="64" xfId="0" applyFont="1" applyFill="1" applyBorder="1"/>
    <xf numFmtId="0" fontId="17" fillId="36" borderId="15" xfId="0" applyFont="1" applyFill="1" applyBorder="1" applyAlignment="1">
      <alignment horizontal="center"/>
    </xf>
    <xf numFmtId="0" fontId="15" fillId="37" borderId="64" xfId="0" applyFont="1" applyFill="1" applyBorder="1"/>
    <xf numFmtId="0" fontId="17" fillId="18" borderId="52" xfId="0" applyFont="1" applyFill="1" applyBorder="1"/>
    <xf numFmtId="0" fontId="29" fillId="18" borderId="52" xfId="0" applyFont="1" applyFill="1" applyBorder="1" applyAlignment="1">
      <alignment horizontal="right" wrapText="1"/>
    </xf>
    <xf numFmtId="0" fontId="61" fillId="18" borderId="52" xfId="0" applyFont="1" applyFill="1" applyBorder="1" applyAlignment="1">
      <alignment vertical="top" wrapText="1"/>
    </xf>
    <xf numFmtId="0" fontId="62" fillId="0" borderId="52" xfId="0" applyFont="1" applyBorder="1"/>
    <xf numFmtId="0" fontId="6" fillId="0" borderId="0" xfId="0" applyFont="1"/>
    <xf numFmtId="0" fontId="61" fillId="18" borderId="52" xfId="0" applyFont="1" applyFill="1" applyBorder="1" applyAlignment="1">
      <alignment wrapText="1"/>
    </xf>
    <xf numFmtId="0" fontId="62" fillId="0" borderId="52" xfId="0" applyFont="1" applyBorder="1" applyAlignment="1">
      <alignment vertical="top"/>
    </xf>
    <xf numFmtId="0" fontId="6" fillId="0" borderId="0" xfId="0" applyFont="1" applyAlignment="1">
      <alignment vertical="top"/>
    </xf>
    <xf numFmtId="0" fontId="9" fillId="18" borderId="52" xfId="0" applyFont="1" applyFill="1" applyBorder="1" applyAlignment="1">
      <alignment vertical="top" wrapText="1"/>
    </xf>
    <xf numFmtId="0" fontId="9" fillId="18" borderId="52" xfId="0" applyFont="1" applyFill="1" applyBorder="1"/>
    <xf numFmtId="0" fontId="6" fillId="18" borderId="52" xfId="0" applyFont="1" applyFill="1" applyBorder="1" applyAlignment="1">
      <alignment horizontal="left" vertical="top" wrapText="1"/>
    </xf>
    <xf numFmtId="0" fontId="62" fillId="0" borderId="52" xfId="0" applyFont="1" applyBorder="1" applyAlignment="1">
      <alignment horizontal="left" vertical="top"/>
    </xf>
    <xf numFmtId="0" fontId="6" fillId="0" borderId="0" xfId="0" applyFont="1" applyAlignment="1">
      <alignment horizontal="left" vertical="top"/>
    </xf>
    <xf numFmtId="0" fontId="3" fillId="18" borderId="52" xfId="0" applyFont="1" applyFill="1" applyBorder="1" applyAlignment="1">
      <alignment vertical="top" wrapText="1"/>
    </xf>
    <xf numFmtId="0" fontId="9" fillId="18" borderId="52" xfId="0" applyFont="1" applyFill="1" applyBorder="1" applyAlignment="1">
      <alignment horizontal="right" wrapText="1"/>
    </xf>
    <xf numFmtId="0" fontId="62" fillId="0" borderId="48" xfId="0" applyFont="1" applyBorder="1"/>
    <xf numFmtId="0" fontId="15" fillId="16" borderId="99" xfId="0" applyFont="1" applyFill="1" applyBorder="1"/>
    <xf numFmtId="0" fontId="15" fillId="0" borderId="99" xfId="0" applyFont="1" applyBorder="1"/>
    <xf numFmtId="0" fontId="15" fillId="0" borderId="104" xfId="0" applyFont="1" applyBorder="1"/>
    <xf numFmtId="0" fontId="15" fillId="14" borderId="85" xfId="0" applyFont="1" applyFill="1" applyBorder="1"/>
    <xf numFmtId="0" fontId="15" fillId="0" borderId="85" xfId="0" applyFont="1" applyBorder="1"/>
    <xf numFmtId="0" fontId="15" fillId="0" borderId="105" xfId="0" applyFont="1" applyBorder="1"/>
    <xf numFmtId="0" fontId="15" fillId="4" borderId="85" xfId="0" applyFont="1" applyFill="1" applyBorder="1" applyAlignment="1">
      <alignment horizontal="left"/>
    </xf>
    <xf numFmtId="0" fontId="68" fillId="18" borderId="52" xfId="0" applyFont="1" applyFill="1" applyBorder="1" applyAlignment="1">
      <alignment horizontal="left" vertical="top" wrapText="1"/>
    </xf>
    <xf numFmtId="0" fontId="0" fillId="18" borderId="52" xfId="0" applyFill="1" applyBorder="1" applyAlignment="1">
      <alignment horizontal="left" vertical="top" wrapText="1"/>
    </xf>
    <xf numFmtId="0" fontId="15" fillId="17" borderId="88" xfId="0" applyFont="1" applyFill="1" applyBorder="1"/>
    <xf numFmtId="0" fontId="15" fillId="0" borderId="88" xfId="0" applyFont="1" applyBorder="1"/>
    <xf numFmtId="0" fontId="15" fillId="0" borderId="106" xfId="0" applyFont="1" applyBorder="1"/>
    <xf numFmtId="0" fontId="3" fillId="18" borderId="52" xfId="0" applyFont="1" applyFill="1" applyBorder="1" applyAlignment="1">
      <alignment wrapText="1"/>
    </xf>
    <xf numFmtId="0" fontId="71" fillId="18" borderId="52" xfId="0" applyFont="1" applyFill="1" applyBorder="1" applyAlignment="1">
      <alignment horizontal="center" wrapText="1"/>
    </xf>
    <xf numFmtId="0" fontId="68" fillId="18" borderId="52" xfId="0" applyFont="1" applyFill="1" applyBorder="1"/>
    <xf numFmtId="0" fontId="72" fillId="18" borderId="52" xfId="0" applyFont="1" applyFill="1" applyBorder="1"/>
    <xf numFmtId="0" fontId="68" fillId="18" borderId="52" xfId="0" applyFont="1" applyFill="1" applyBorder="1" applyAlignment="1">
      <alignment vertical="top" wrapText="1"/>
    </xf>
    <xf numFmtId="0" fontId="15" fillId="0" borderId="52" xfId="0" applyFont="1" applyBorder="1" applyAlignment="1">
      <alignment vertical="top"/>
    </xf>
    <xf numFmtId="0" fontId="3" fillId="18" borderId="52" xfId="0" applyFont="1" applyFill="1" applyBorder="1" applyAlignment="1">
      <alignment horizontal="left" vertical="top" wrapText="1"/>
    </xf>
    <xf numFmtId="0" fontId="1" fillId="0" borderId="52" xfId="0" applyFont="1" applyBorder="1" applyAlignment="1">
      <alignment vertical="top"/>
    </xf>
    <xf numFmtId="0" fontId="0" fillId="0" borderId="0" xfId="0" applyAlignment="1">
      <alignment vertical="top"/>
    </xf>
    <xf numFmtId="0" fontId="68" fillId="18" borderId="52" xfId="0" applyFont="1" applyFill="1" applyBorder="1" applyAlignment="1">
      <alignment wrapText="1"/>
    </xf>
    <xf numFmtId="0" fontId="70" fillId="18" borderId="52" xfId="0" applyFont="1" applyFill="1" applyBorder="1" applyAlignment="1">
      <alignment wrapText="1"/>
    </xf>
    <xf numFmtId="0" fontId="68" fillId="18" borderId="52" xfId="0" applyFont="1" applyFill="1" applyBorder="1" applyAlignment="1">
      <alignment horizontal="right" vertical="center" wrapText="1"/>
    </xf>
    <xf numFmtId="0" fontId="15" fillId="0" borderId="52" xfId="0" applyFont="1" applyBorder="1" applyAlignment="1">
      <alignment horizontal="right" vertical="center"/>
    </xf>
    <xf numFmtId="0" fontId="0" fillId="0" borderId="0" xfId="0" applyAlignment="1">
      <alignment horizontal="right" vertical="center"/>
    </xf>
    <xf numFmtId="0" fontId="19" fillId="12" borderId="67" xfId="0" applyFont="1" applyFill="1" applyBorder="1" applyAlignment="1">
      <alignment horizontal="center" vertical="center"/>
    </xf>
    <xf numFmtId="0" fontId="22" fillId="12" borderId="67" xfId="0" applyFont="1" applyFill="1" applyBorder="1" applyAlignment="1">
      <alignment horizontal="center"/>
    </xf>
    <xf numFmtId="0" fontId="23" fillId="12" borderId="67" xfId="0" applyFont="1" applyFill="1" applyBorder="1" applyAlignment="1">
      <alignment horizontal="center"/>
    </xf>
    <xf numFmtId="0" fontId="23" fillId="12" borderId="68" xfId="0" applyFont="1" applyFill="1" applyBorder="1" applyAlignment="1">
      <alignment horizontal="right"/>
    </xf>
    <xf numFmtId="0" fontId="21" fillId="3" borderId="74" xfId="0" applyFont="1" applyFill="1" applyBorder="1" applyAlignment="1">
      <alignment horizontal="center" vertical="center"/>
    </xf>
    <xf numFmtId="0" fontId="23" fillId="12" borderId="67" xfId="0" applyFont="1" applyFill="1" applyBorder="1" applyAlignment="1">
      <alignment horizontal="right"/>
    </xf>
    <xf numFmtId="0" fontId="15" fillId="0" borderId="75" xfId="0" applyFont="1" applyBorder="1"/>
    <xf numFmtId="0" fontId="15" fillId="14" borderId="67" xfId="0" applyFont="1" applyFill="1" applyBorder="1" applyAlignment="1">
      <alignment horizontal="center" vertical="center"/>
    </xf>
    <xf numFmtId="0" fontId="25" fillId="12" borderId="37" xfId="0" applyFont="1" applyFill="1" applyBorder="1" applyAlignment="1">
      <alignment horizontal="center" vertical="center"/>
    </xf>
    <xf numFmtId="0" fontId="15" fillId="0" borderId="47" xfId="0" applyFont="1" applyBorder="1"/>
    <xf numFmtId="0" fontId="15" fillId="0" borderId="76" xfId="0" applyFont="1" applyBorder="1"/>
    <xf numFmtId="0" fontId="15" fillId="14" borderId="80" xfId="0" applyFont="1" applyFill="1" applyBorder="1" applyAlignment="1">
      <alignment horizontal="right"/>
    </xf>
    <xf numFmtId="0" fontId="15" fillId="0" borderId="81" xfId="0" applyFont="1" applyBorder="1"/>
    <xf numFmtId="0" fontId="15" fillId="0" borderId="82" xfId="0" applyFont="1" applyBorder="1"/>
    <xf numFmtId="0" fontId="15" fillId="14" borderId="84" xfId="0" applyFont="1" applyFill="1" applyBorder="1" applyAlignment="1">
      <alignment horizontal="right"/>
    </xf>
    <xf numFmtId="0" fontId="15" fillId="0" borderId="86" xfId="0" applyFont="1" applyBorder="1"/>
    <xf numFmtId="0" fontId="15" fillId="4" borderId="84" xfId="0" applyFont="1" applyFill="1" applyBorder="1" applyAlignment="1">
      <alignment horizontal="right"/>
    </xf>
    <xf numFmtId="0" fontId="15" fillId="4" borderId="87" xfId="0" applyFont="1" applyFill="1" applyBorder="1" applyAlignment="1">
      <alignment horizontal="right"/>
    </xf>
    <xf numFmtId="0" fontId="15" fillId="0" borderId="89" xfId="0" applyFont="1" applyBorder="1"/>
    <xf numFmtId="0" fontId="15" fillId="12" borderId="40" xfId="0" applyFont="1" applyFill="1" applyBorder="1" applyAlignment="1">
      <alignment horizontal="center"/>
    </xf>
    <xf numFmtId="0" fontId="15" fillId="0" borderId="91" xfId="0" applyFont="1" applyBorder="1"/>
    <xf numFmtId="0" fontId="15" fillId="16" borderId="96" xfId="0" applyFont="1" applyFill="1" applyBorder="1" applyAlignment="1">
      <alignment horizontal="right"/>
    </xf>
    <xf numFmtId="178" fontId="15" fillId="16" borderId="81" xfId="0" applyNumberFormat="1" applyFont="1" applyFill="1" applyBorder="1" applyAlignment="1">
      <alignment horizontal="left"/>
    </xf>
    <xf numFmtId="0" fontId="26" fillId="12" borderId="52" xfId="0" applyFont="1" applyFill="1" applyBorder="1" applyAlignment="1">
      <alignment horizontal="right"/>
    </xf>
    <xf numFmtId="0" fontId="15" fillId="12" borderId="92" xfId="0" applyFont="1" applyFill="1" applyBorder="1" applyAlignment="1">
      <alignment horizontal="left"/>
    </xf>
    <xf numFmtId="0" fontId="15" fillId="0" borderId="93" xfId="0" applyFont="1" applyBorder="1"/>
    <xf numFmtId="0" fontId="28" fillId="12" borderId="93" xfId="0" applyFont="1" applyFill="1" applyBorder="1" applyAlignment="1">
      <alignment horizontal="left"/>
    </xf>
    <xf numFmtId="0" fontId="15" fillId="0" borderId="94" xfId="0" applyFont="1" applyBorder="1"/>
    <xf numFmtId="0" fontId="15" fillId="16" borderId="95" xfId="0" applyFont="1" applyFill="1" applyBorder="1" applyAlignment="1">
      <alignment horizontal="center"/>
    </xf>
    <xf numFmtId="0" fontId="15" fillId="16" borderId="85" xfId="0" applyFont="1" applyFill="1" applyBorder="1" applyAlignment="1">
      <alignment horizontal="center"/>
    </xf>
    <xf numFmtId="0" fontId="15" fillId="12" borderId="27" xfId="0" applyFont="1" applyFill="1" applyBorder="1" applyAlignment="1">
      <alignment horizontal="center"/>
    </xf>
    <xf numFmtId="0" fontId="15" fillId="0" borderId="70" xfId="0" applyFont="1" applyBorder="1"/>
    <xf numFmtId="0" fontId="15" fillId="16" borderId="88" xfId="0" applyFont="1" applyFill="1" applyBorder="1"/>
    <xf numFmtId="0" fontId="26" fillId="12" borderId="47" xfId="0" applyFont="1" applyFill="1" applyBorder="1" applyAlignment="1">
      <alignment horizontal="right"/>
    </xf>
    <xf numFmtId="0" fontId="15" fillId="12" borderId="99" xfId="0" applyFont="1" applyFill="1" applyBorder="1" applyAlignment="1">
      <alignment horizontal="left"/>
    </xf>
    <xf numFmtId="0" fontId="28" fillId="12" borderId="99" xfId="0" applyFont="1" applyFill="1" applyBorder="1" applyAlignment="1">
      <alignment horizontal="left"/>
    </xf>
    <xf numFmtId="0" fontId="15" fillId="0" borderId="100" xfId="0" applyFont="1" applyBorder="1"/>
    <xf numFmtId="0" fontId="15" fillId="12" borderId="93" xfId="0" applyFont="1" applyFill="1" applyBorder="1" applyAlignment="1">
      <alignment horizontal="left"/>
    </xf>
    <xf numFmtId="0" fontId="15" fillId="11" borderId="47" xfId="0" applyFont="1" applyFill="1" applyBorder="1" applyAlignment="1">
      <alignment horizontal="center" vertical="center"/>
    </xf>
    <xf numFmtId="0" fontId="15" fillId="15" borderId="99" xfId="0" applyFont="1" applyFill="1" applyBorder="1"/>
    <xf numFmtId="0" fontId="15" fillId="12" borderId="37" xfId="0" applyFont="1" applyFill="1" applyBorder="1" applyAlignment="1">
      <alignment horizontal="center" vertical="center"/>
    </xf>
    <xf numFmtId="0" fontId="15" fillId="12" borderId="40" xfId="0" applyFont="1" applyFill="1" applyBorder="1" applyAlignment="1">
      <alignment horizontal="right"/>
    </xf>
    <xf numFmtId="0" fontId="15" fillId="12" borderId="52" xfId="0" applyFont="1" applyFill="1" applyBorder="1" applyAlignment="1">
      <alignment horizontal="right"/>
    </xf>
    <xf numFmtId="0" fontId="15" fillId="11" borderId="52" xfId="0" applyFont="1" applyFill="1" applyBorder="1" applyAlignment="1">
      <alignment horizontal="right"/>
    </xf>
    <xf numFmtId="0" fontId="15" fillId="12" borderId="40" xfId="0" applyFont="1" applyFill="1" applyBorder="1" applyAlignment="1">
      <alignment horizontal="center" vertical="center"/>
    </xf>
    <xf numFmtId="0" fontId="57" fillId="40" borderId="135" xfId="0" applyFont="1" applyFill="1" applyBorder="1" applyAlignment="1">
      <alignment wrapText="1"/>
    </xf>
    <xf numFmtId="0" fontId="57" fillId="40" borderId="136" xfId="0" applyFont="1" applyFill="1" applyBorder="1" applyAlignment="1">
      <alignment wrapText="1"/>
    </xf>
    <xf numFmtId="0" fontId="58" fillId="40" borderId="135" xfId="0" applyFont="1" applyFill="1" applyBorder="1" applyAlignment="1">
      <alignment wrapText="1"/>
    </xf>
    <xf numFmtId="0" fontId="58" fillId="40" borderId="137" xfId="0" applyFont="1" applyFill="1" applyBorder="1" applyAlignment="1">
      <alignment wrapText="1"/>
    </xf>
    <xf numFmtId="0" fontId="58" fillId="40" borderId="136" xfId="0" applyFont="1" applyFill="1" applyBorder="1" applyAlignment="1">
      <alignment wrapText="1"/>
    </xf>
    <xf numFmtId="0" fontId="59" fillId="40" borderId="144" xfId="0" applyFont="1" applyFill="1" applyBorder="1" applyAlignment="1">
      <alignment horizontal="center" wrapText="1"/>
    </xf>
    <xf numFmtId="0" fontId="59" fillId="40" borderId="145" xfId="0" applyFont="1" applyFill="1" applyBorder="1" applyAlignment="1">
      <alignment horizontal="center" wrapText="1"/>
    </xf>
    <xf numFmtId="0" fontId="3" fillId="40" borderId="128" xfId="0" applyFont="1" applyFill="1" applyBorder="1" applyAlignment="1">
      <alignment wrapText="1"/>
    </xf>
    <xf numFmtId="0" fontId="3" fillId="40" borderId="129" xfId="0" applyFont="1" applyFill="1" applyBorder="1" applyAlignment="1">
      <alignment wrapText="1"/>
    </xf>
    <xf numFmtId="0" fontId="3" fillId="40" borderId="131" xfId="0" applyFont="1" applyFill="1" applyBorder="1" applyAlignment="1">
      <alignment wrapText="1"/>
    </xf>
    <xf numFmtId="0" fontId="3" fillId="40" borderId="132" xfId="0" applyFont="1" applyFill="1" applyBorder="1" applyAlignment="1">
      <alignment wrapText="1"/>
    </xf>
    <xf numFmtId="0" fontId="3" fillId="40" borderId="133" xfId="0" applyFont="1" applyFill="1" applyBorder="1" applyAlignment="1">
      <alignment wrapText="1"/>
    </xf>
    <xf numFmtId="0" fontId="3" fillId="40" borderId="134" xfId="0" applyFont="1" applyFill="1" applyBorder="1" applyAlignment="1">
      <alignment wrapText="1"/>
    </xf>
    <xf numFmtId="0" fontId="3" fillId="40" borderId="128" xfId="0" applyFont="1" applyFill="1" applyBorder="1" applyAlignment="1">
      <alignment horizontal="center" wrapText="1"/>
    </xf>
    <xf numFmtId="0" fontId="3" fillId="40" borderId="129" xfId="0" applyFont="1" applyFill="1" applyBorder="1" applyAlignment="1">
      <alignment horizontal="center" wrapText="1"/>
    </xf>
    <xf numFmtId="0" fontId="3" fillId="40" borderId="143" xfId="0" applyFont="1" applyFill="1" applyBorder="1" applyAlignment="1">
      <alignment horizontal="center" wrapText="1"/>
    </xf>
    <xf numFmtId="0" fontId="3" fillId="40" borderId="148" xfId="0" applyFont="1" applyFill="1" applyBorder="1" applyAlignment="1">
      <alignment horizontal="center" wrapText="1"/>
    </xf>
    <xf numFmtId="0" fontId="3" fillId="40" borderId="125" xfId="0" applyFont="1" applyFill="1" applyBorder="1" applyAlignment="1">
      <alignment horizontal="center" wrapText="1"/>
    </xf>
    <xf numFmtId="0" fontId="3" fillId="40" borderId="126" xfId="0" applyFont="1" applyFill="1" applyBorder="1" applyAlignment="1">
      <alignment horizontal="center" wrapText="1"/>
    </xf>
    <xf numFmtId="0" fontId="3" fillId="40" borderId="146" xfId="0" applyFont="1" applyFill="1" applyBorder="1" applyAlignment="1">
      <alignment horizontal="center" wrapText="1"/>
    </xf>
    <xf numFmtId="0" fontId="3" fillId="40" borderId="147" xfId="0" applyFont="1" applyFill="1" applyBorder="1" applyAlignment="1">
      <alignment horizontal="center" wrapText="1"/>
    </xf>
    <xf numFmtId="0" fontId="3" fillId="40" borderId="133" xfId="0" applyFont="1" applyFill="1" applyBorder="1" applyAlignment="1">
      <alignment horizontal="center" wrapText="1"/>
    </xf>
    <xf numFmtId="0" fontId="3" fillId="40" borderId="134" xfId="0" applyFont="1" applyFill="1" applyBorder="1" applyAlignment="1">
      <alignment horizontal="center" wrapText="1"/>
    </xf>
    <xf numFmtId="0" fontId="3" fillId="40" borderId="150" xfId="0" applyFont="1" applyFill="1" applyBorder="1" applyAlignment="1">
      <alignment horizontal="center" wrapText="1"/>
    </xf>
    <xf numFmtId="0" fontId="59" fillId="40" borderId="144" xfId="0" applyFont="1" applyFill="1" applyBorder="1" applyAlignment="1">
      <alignment wrapText="1"/>
    </xf>
    <xf numFmtId="0" fontId="59" fillId="40" borderId="145" xfId="0" applyFont="1" applyFill="1" applyBorder="1" applyAlignment="1">
      <alignment wrapText="1"/>
    </xf>
    <xf numFmtId="0" fontId="3" fillId="40" borderId="125" xfId="0" applyFont="1" applyFill="1" applyBorder="1" applyAlignment="1">
      <alignment wrapText="1"/>
    </xf>
    <xf numFmtId="0" fontId="3" fillId="40" borderId="126" xfId="0" applyFont="1" applyFill="1" applyBorder="1" applyAlignment="1">
      <alignment wrapText="1"/>
    </xf>
    <xf numFmtId="0" fontId="3" fillId="40" borderId="151" xfId="0" applyFont="1" applyFill="1" applyBorder="1" applyAlignment="1">
      <alignment horizontal="center" wrapText="1"/>
    </xf>
    <xf numFmtId="181" fontId="3" fillId="40" borderId="128" xfId="0" applyNumberFormat="1" applyFont="1" applyFill="1" applyBorder="1" applyAlignment="1">
      <alignment horizontal="center" wrapText="1"/>
    </xf>
    <xf numFmtId="181" fontId="3" fillId="40" borderId="129" xfId="0" applyNumberFormat="1" applyFont="1" applyFill="1" applyBorder="1" applyAlignment="1">
      <alignment horizontal="center" wrapText="1"/>
    </xf>
    <xf numFmtId="0" fontId="3" fillId="40" borderId="141" xfId="0" applyFont="1" applyFill="1" applyBorder="1" applyAlignment="1">
      <alignment wrapText="1"/>
    </xf>
    <xf numFmtId="0" fontId="3" fillId="40" borderId="149" xfId="0" applyFont="1" applyFill="1" applyBorder="1" applyAlignment="1">
      <alignment wrapText="1"/>
    </xf>
    <xf numFmtId="0" fontId="3" fillId="40" borderId="143" xfId="0" applyFont="1" applyFill="1" applyBorder="1" applyAlignment="1">
      <alignment wrapText="1"/>
    </xf>
  </cellXfs>
  <cellStyles count="1">
    <cellStyle name="표준" xfId="0" builtinId="0"/>
  </cellStyles>
  <dxfs count="83">
    <dxf>
      <font>
        <color rgb="FF3F3F3F"/>
      </font>
      <fill>
        <patternFill patternType="solid">
          <fgColor rgb="FF3F3F3F"/>
          <bgColor rgb="FF3F3F3F"/>
        </patternFill>
      </fill>
      <alignment wrapText="0" shrinkToFit="0"/>
      <border>
        <left/>
        <right/>
        <top/>
        <bottom/>
      </border>
    </dxf>
    <dxf>
      <numFmt numFmtId="182" formatCode="&quot;x &quot;0&quot;+&quot;"/>
      <fill>
        <patternFill patternType="none"/>
      </fill>
      <alignment wrapText="0" shrinkToFit="0"/>
    </dxf>
    <dxf>
      <fill>
        <patternFill patternType="solid">
          <fgColor rgb="FF00FF00"/>
          <bgColor rgb="FF00FF00"/>
        </patternFill>
      </fill>
      <alignment wrapText="0" shrinkToFit="0"/>
      <border>
        <left/>
        <right/>
        <top/>
        <bottom/>
      </border>
    </dxf>
    <dxf>
      <fill>
        <patternFill patternType="solid">
          <fgColor rgb="FFA5A5A5"/>
          <bgColor rgb="FFA5A5A5"/>
        </patternFill>
      </fill>
      <alignment wrapText="0" shrinkToFit="0"/>
      <border>
        <left/>
        <right/>
        <top/>
        <bottom/>
      </border>
    </dxf>
    <dxf>
      <numFmt numFmtId="182" formatCode="&quot;x &quot;0&quot;+&quot;"/>
      <fill>
        <patternFill patternType="none"/>
      </fill>
      <alignment wrapText="0" shrinkToFit="0"/>
    </dxf>
    <dxf>
      <fill>
        <patternFill patternType="solid">
          <fgColor rgb="FF00FF00"/>
          <bgColor rgb="FF00FF00"/>
        </patternFill>
      </fill>
      <alignment wrapText="0" shrinkToFit="0"/>
      <border>
        <left/>
        <right/>
        <top/>
        <bottom/>
      </border>
    </dxf>
    <dxf>
      <fill>
        <patternFill patternType="solid">
          <fgColor rgb="FFA5A5A5"/>
          <bgColor rgb="FFA5A5A5"/>
        </patternFill>
      </fill>
      <alignment wrapText="0" shrinkToFit="0"/>
      <border>
        <left/>
        <right/>
        <top/>
        <bottom/>
      </border>
    </dxf>
    <dxf>
      <fill>
        <patternFill patternType="solid">
          <fgColor rgb="FFFF6600"/>
          <bgColor rgb="FFFF6600"/>
        </patternFill>
      </fill>
      <alignment wrapText="0" shrinkToFit="0"/>
      <border>
        <left/>
        <right/>
        <top/>
        <bottom/>
      </border>
    </dxf>
    <dxf>
      <fill>
        <patternFill patternType="solid">
          <fgColor rgb="FFA5A5A5"/>
          <bgColor rgb="FFA5A5A5"/>
        </patternFill>
      </fill>
      <alignment wrapText="0" shrinkToFit="0"/>
      <border>
        <left/>
        <right/>
        <top/>
        <bottom/>
      </border>
    </dxf>
    <dxf>
      <fill>
        <patternFill patternType="solid">
          <fgColor rgb="FFA5A5A5"/>
          <bgColor rgb="FFA5A5A5"/>
        </patternFill>
      </fill>
      <alignment wrapText="0" shrinkToFit="0"/>
      <border>
        <left/>
        <right/>
        <top/>
        <bottom/>
      </border>
    </dxf>
    <dxf>
      <numFmt numFmtId="182" formatCode="&quot;x &quot;0&quot;+&quot;"/>
      <fill>
        <patternFill patternType="none"/>
      </fill>
      <alignment wrapText="0" shrinkToFit="0"/>
    </dxf>
    <dxf>
      <fill>
        <patternFill patternType="solid">
          <fgColor rgb="FF00FF00"/>
          <bgColor rgb="FF00FF00"/>
        </patternFill>
      </fill>
      <alignment wrapText="0" shrinkToFit="0"/>
      <border>
        <left/>
        <right/>
        <top/>
        <bottom/>
      </border>
    </dxf>
    <dxf>
      <fill>
        <patternFill patternType="solid">
          <fgColor rgb="FFA5A5A5"/>
          <bgColor rgb="FFA5A5A5"/>
        </patternFill>
      </fill>
      <alignment wrapText="0" shrinkToFit="0"/>
      <border>
        <left/>
        <right/>
        <top/>
        <bottom/>
      </border>
    </dxf>
    <dxf>
      <fill>
        <patternFill patternType="solid">
          <fgColor rgb="FFA5A5A5"/>
          <bgColor rgb="FFA5A5A5"/>
        </patternFill>
      </fill>
      <alignment wrapText="0" shrinkToFit="0"/>
      <border>
        <left/>
        <right style="thin">
          <color rgb="FF7F7F7F"/>
        </right>
        <top/>
        <bottom/>
      </border>
    </dxf>
    <dxf>
      <fill>
        <patternFill patternType="none"/>
      </fill>
      <alignment wrapText="0" shrinkToFit="0"/>
    </dxf>
    <dxf>
      <numFmt numFmtId="182" formatCode="&quot;x &quot;0&quot;+&quot;"/>
      <fill>
        <patternFill patternType="none"/>
      </fill>
      <alignment wrapText="0" shrinkToFit="0"/>
    </dxf>
    <dxf>
      <fill>
        <patternFill patternType="solid">
          <fgColor rgb="FFFFFF00"/>
          <bgColor rgb="FFFFFF00"/>
        </patternFill>
      </fill>
      <alignment wrapText="0" shrinkToFit="0"/>
      <border>
        <left/>
        <right/>
        <top/>
        <bottom/>
      </border>
    </dxf>
    <dxf>
      <numFmt numFmtId="182" formatCode="&quot;x &quot;0&quot;+&quot;"/>
      <fill>
        <patternFill patternType="none"/>
      </fill>
      <alignment wrapText="0" shrinkToFit="0"/>
    </dxf>
    <dxf>
      <fill>
        <patternFill patternType="solid">
          <fgColor rgb="FFFFFF00"/>
          <bgColor rgb="FFFFFF00"/>
        </patternFill>
      </fill>
      <alignment wrapText="0" shrinkToFit="0"/>
      <border>
        <left/>
        <right/>
        <top/>
        <bottom/>
      </border>
    </dxf>
    <dxf>
      <fill>
        <patternFill patternType="solid">
          <fgColor rgb="FFFF6600"/>
          <bgColor rgb="FFFF6600"/>
        </patternFill>
      </fill>
      <alignment wrapText="0" shrinkToFit="0"/>
      <border>
        <left/>
        <right/>
        <top/>
        <bottom/>
      </border>
    </dxf>
    <dxf>
      <numFmt numFmtId="182" formatCode="&quot;x &quot;0&quot;+&quot;"/>
      <fill>
        <patternFill patternType="none"/>
      </fill>
      <alignment wrapText="0" shrinkToFit="0"/>
    </dxf>
    <dxf>
      <fill>
        <patternFill patternType="solid">
          <fgColor rgb="FFFFFF00"/>
          <bgColor rgb="FFFFFF00"/>
        </patternFill>
      </fill>
      <alignment wrapText="0" shrinkToFit="0"/>
      <border>
        <left/>
        <right/>
        <top/>
        <bottom/>
      </border>
    </dxf>
    <dxf>
      <fill>
        <patternFill patternType="solid">
          <fgColor rgb="FF00FF00"/>
          <bgColor rgb="FF00FF00"/>
        </patternFill>
      </fill>
      <alignment wrapText="0" shrinkToFit="0"/>
      <border>
        <left/>
        <right/>
        <top/>
        <bottom/>
      </border>
    </dxf>
    <dxf>
      <fill>
        <patternFill patternType="solid">
          <fgColor rgb="FF00FF00"/>
          <bgColor rgb="FF00FF00"/>
        </patternFill>
      </fill>
      <alignment wrapText="0" shrinkToFit="0"/>
      <border>
        <left/>
        <right/>
        <top/>
        <bottom/>
      </border>
    </dxf>
    <dxf>
      <fill>
        <patternFill patternType="solid">
          <fgColor rgb="FF00FF00"/>
          <bgColor rgb="FF00FF00"/>
        </patternFill>
      </fill>
      <alignment wrapText="0" shrinkToFit="0"/>
      <border>
        <left/>
        <right/>
        <top/>
        <bottom/>
      </border>
    </dxf>
    <dxf>
      <fill>
        <patternFill patternType="solid">
          <fgColor rgb="FFFFFF00"/>
          <bgColor rgb="FFFFFF00"/>
        </patternFill>
      </fill>
      <alignment wrapText="0" shrinkToFit="0"/>
      <border>
        <left/>
        <right/>
        <top/>
        <bottom/>
      </border>
    </dxf>
    <dxf>
      <font>
        <color rgb="FFA5A5A5"/>
      </font>
      <fill>
        <patternFill patternType="solid">
          <fgColor rgb="FFA5A5A5"/>
          <bgColor rgb="FFA5A5A5"/>
        </patternFill>
      </fill>
      <alignment wrapText="0" shrinkToFit="0"/>
      <border>
        <left/>
        <right/>
        <top/>
        <bottom/>
      </border>
    </dxf>
    <dxf>
      <font>
        <color rgb="FF3F3F3F"/>
      </font>
      <fill>
        <patternFill patternType="solid">
          <fgColor rgb="FF3F3F3F"/>
          <bgColor rgb="FF3F3F3F"/>
        </patternFill>
      </fill>
      <alignment wrapText="0" shrinkToFit="0"/>
      <border>
        <left/>
        <right/>
        <top/>
        <bottom/>
      </border>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fill>
        <patternFill patternType="none"/>
      </fill>
      <border>
        <top style="thin">
          <color rgb="FF000000"/>
        </top>
      </border>
    </dxf>
    <dxf>
      <fill>
        <patternFill patternType="solid">
          <fgColor rgb="FFFFFF00"/>
          <bgColor rgb="FFFFFF00"/>
        </patternFill>
      </fill>
      <border>
        <left style="hair">
          <color rgb="FF000000"/>
        </left>
        <right style="thin">
          <color rgb="FF000000"/>
        </right>
        <top style="thin">
          <color rgb="FF000000"/>
        </top>
        <bottom style="hair">
          <color rgb="FF000000"/>
        </bottom>
      </border>
    </dxf>
    <dxf>
      <fill>
        <patternFill patternType="none"/>
      </fill>
      <border>
        <right style="hair">
          <color rgb="FF000000"/>
        </right>
      </border>
    </dxf>
    <dxf>
      <fill>
        <patternFill patternType="none"/>
      </fill>
      <border>
        <top style="thin">
          <color rgb="FF000000"/>
        </top>
      </border>
    </dxf>
    <dxf>
      <fill>
        <patternFill patternType="none"/>
      </fill>
      <border>
        <left style="thin">
          <color rgb="FF000000"/>
        </left>
      </border>
    </dxf>
    <dxf>
      <fill>
        <patternFill patternType="none"/>
      </fill>
      <border>
        <top style="thin">
          <color rgb="FF000000"/>
        </top>
      </border>
    </dxf>
    <dxf>
      <numFmt numFmtId="183" formatCode="0.0"/>
      <fill>
        <patternFill patternType="none"/>
      </fill>
    </dxf>
    <dxf>
      <numFmt numFmtId="183" formatCode="0.0"/>
      <fill>
        <patternFill patternType="solid">
          <fgColor rgb="FFFFFFFF"/>
          <bgColor rgb="FFFFFFFF"/>
        </patternFill>
      </fill>
    </dxf>
    <dxf>
      <fill>
        <patternFill patternType="solid">
          <fgColor rgb="FFFFFF00"/>
          <bgColor rgb="FFFFFF00"/>
        </patternFill>
      </fill>
      <border>
        <left style="hair">
          <color rgb="FF000000"/>
        </left>
        <right style="thin">
          <color rgb="FF000000"/>
        </right>
        <top style="thin">
          <color rgb="FF000000"/>
        </top>
        <bottom style="hair">
          <color rgb="FF000000"/>
        </bottom>
      </border>
    </dxf>
    <dxf>
      <fill>
        <patternFill patternType="none"/>
      </fill>
      <border>
        <right style="hair">
          <color rgb="FF000000"/>
        </right>
      </border>
    </dxf>
    <dxf>
      <fill>
        <patternFill patternType="none"/>
      </fill>
      <border>
        <top style="thin">
          <color rgb="FF000000"/>
        </top>
      </border>
    </dxf>
    <dxf>
      <fill>
        <patternFill patternType="none"/>
      </fill>
      <border>
        <left style="thin">
          <color rgb="FF000000"/>
        </left>
      </border>
    </dxf>
    <dxf>
      <fill>
        <patternFill patternType="none"/>
      </fill>
      <border>
        <top style="thin">
          <color rgb="FF000000"/>
        </top>
      </border>
    </dxf>
    <dxf>
      <numFmt numFmtId="183" formatCode="0.0"/>
      <fill>
        <patternFill patternType="none"/>
      </fill>
    </dxf>
    <dxf>
      <numFmt numFmtId="183" formatCode="0.0"/>
      <fill>
        <patternFill patternType="solid">
          <fgColor rgb="FFFFFFFF"/>
          <bgColor rgb="FFFFFFFF"/>
        </patternFill>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fill>
        <patternFill patternType="solid">
          <fgColor rgb="FFFFFF00"/>
          <bgColor rgb="FFFFFF00"/>
        </patternFill>
      </fill>
      <border>
        <left style="hair">
          <color rgb="FF000000"/>
        </left>
        <right style="thin">
          <color rgb="FF000000"/>
        </right>
        <top style="thin">
          <color rgb="FF000000"/>
        </top>
        <bottom style="hair">
          <color rgb="FF000000"/>
        </bottom>
      </border>
    </dxf>
    <dxf>
      <fill>
        <patternFill patternType="none"/>
      </fill>
      <border>
        <right style="hair">
          <color rgb="FF000000"/>
        </right>
      </border>
    </dxf>
    <dxf>
      <fill>
        <patternFill patternType="none"/>
      </fill>
      <border>
        <top style="thin">
          <color rgb="FF000000"/>
        </top>
      </border>
    </dxf>
    <dxf>
      <fill>
        <patternFill patternType="none"/>
      </fill>
      <border>
        <left style="thin">
          <color rgb="FF000000"/>
        </left>
      </border>
    </dxf>
    <dxf>
      <fill>
        <patternFill patternType="none"/>
      </fill>
      <border>
        <top style="thin">
          <color rgb="FF000000"/>
        </top>
      </border>
    </dxf>
    <dxf>
      <numFmt numFmtId="183" formatCode="0.0"/>
      <fill>
        <patternFill patternType="none"/>
      </fill>
    </dxf>
    <dxf>
      <numFmt numFmtId="183" formatCode="0.0"/>
      <fill>
        <patternFill patternType="solid">
          <fgColor rgb="FFFFFFFF"/>
          <bgColor rgb="FFFFFFFF"/>
        </patternFill>
      </fill>
    </dxf>
    <dxf>
      <fill>
        <patternFill patternType="solid">
          <fgColor rgb="FFFFFF00"/>
          <bgColor rgb="FFFFFF00"/>
        </patternFill>
      </fill>
      <border>
        <left style="hair">
          <color rgb="FF000000"/>
        </left>
        <right style="thin">
          <color rgb="FF000000"/>
        </right>
        <top style="thin">
          <color rgb="FF000000"/>
        </top>
        <bottom style="hair">
          <color rgb="FF000000"/>
        </bottom>
      </border>
    </dxf>
    <dxf>
      <fill>
        <patternFill patternType="none"/>
      </fill>
      <border>
        <right style="hair">
          <color rgb="FF000000"/>
        </right>
      </border>
    </dxf>
    <dxf>
      <fill>
        <patternFill patternType="none"/>
      </fill>
      <border>
        <top style="thin">
          <color rgb="FF000000"/>
        </top>
      </border>
    </dxf>
    <dxf>
      <fill>
        <patternFill patternType="none"/>
      </fill>
      <border>
        <left style="thin">
          <color rgb="FF000000"/>
        </left>
      </border>
    </dxf>
    <dxf>
      <fill>
        <patternFill patternType="none"/>
      </fill>
      <border>
        <top style="thin">
          <color rgb="FF000000"/>
        </top>
      </border>
    </dxf>
    <dxf>
      <numFmt numFmtId="183" formatCode="0.0"/>
      <fill>
        <patternFill patternType="none"/>
      </fill>
    </dxf>
    <dxf>
      <numFmt numFmtId="183" formatCode="0.0"/>
      <fill>
        <patternFill patternType="solid">
          <fgColor rgb="FFFFFFFF"/>
          <bgColor rgb="FFFFFFFF"/>
        </patternFill>
      </fill>
    </dxf>
  </dxfs>
  <tableStyles count="0" defaultTableStyle="TableStyleMedium2" defaultPivotStyle="PivotStyleLight16"/>
  <colors>
    <mruColors>
      <color rgb="FF00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190500</xdr:colOff>
      <xdr:row>39</xdr:row>
      <xdr:rowOff>57150</xdr:rowOff>
    </xdr:from>
    <xdr:ext cx="10287000" cy="838200"/>
    <xdr:sp macro="" textlink="">
      <xdr:nvSpPr>
        <xdr:cNvPr id="2" name="Shape 3">
          <a:extLst>
            <a:ext uri="{FF2B5EF4-FFF2-40B4-BE49-F238E27FC236}">
              <a16:creationId xmlns:a16="http://schemas.microsoft.com/office/drawing/2014/main" id="{5981C5DD-F0EE-46D8-926D-6021ADCDAB21}"/>
            </a:ext>
          </a:extLst>
        </xdr:cNvPr>
        <xdr:cNvSpPr txBox="1"/>
      </xdr:nvSpPr>
      <xdr:spPr>
        <a:xfrm>
          <a:off x="762000" y="7629525"/>
          <a:ext cx="10287000" cy="838200"/>
        </a:xfrm>
        <a:prstGeom prst="rect">
          <a:avLst/>
        </a:prstGeom>
        <a:solidFill>
          <a:srgbClr val="BFBFBF"/>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The cell labeled "</a:t>
          </a:r>
          <a:r>
            <a:rPr lang="en-US" sz="1100" i="1">
              <a:solidFill>
                <a:schemeClr val="dk1"/>
              </a:solidFill>
              <a:latin typeface="Calibri"/>
              <a:ea typeface="Calibri"/>
              <a:cs typeface="Calibri"/>
              <a:sym typeface="Calibri"/>
            </a:rPr>
            <a:t>TM"</a:t>
          </a:r>
          <a:r>
            <a:rPr lang="en-US" sz="1100" i="0">
              <a:solidFill>
                <a:schemeClr val="dk1"/>
              </a:solidFill>
              <a:latin typeface="Calibri"/>
              <a:ea typeface="Calibri"/>
              <a:cs typeface="Calibri"/>
              <a:sym typeface="Calibri"/>
            </a:rPr>
            <a:t> is where you input your Training Max. This will be the number that your individual program is calculated based off of.  Start off with a TM around 90% of your Max. It is better to start with a TM that is too light, than one that is too heavy and prevents you from finishing all of your sets. 	You will be able to adjust this as you progress through the program, and it </a:t>
          </a:r>
          <a:r>
            <a:rPr lang="en-US" sz="1100" b="1" i="1">
              <a:solidFill>
                <a:schemeClr val="dk1"/>
              </a:solidFill>
              <a:latin typeface="Calibri"/>
              <a:ea typeface="Calibri"/>
              <a:cs typeface="Calibri"/>
              <a:sym typeface="Calibri"/>
            </a:rPr>
            <a:t>WILL </a:t>
          </a:r>
          <a:r>
            <a:rPr lang="en-US" sz="1100" b="0" i="0">
              <a:solidFill>
                <a:schemeClr val="dk1"/>
              </a:solidFill>
              <a:latin typeface="Calibri"/>
              <a:ea typeface="Calibri"/>
              <a:cs typeface="Calibri"/>
              <a:sym typeface="Calibri"/>
            </a:rPr>
            <a:t> eventually surpass your Maxes.</a:t>
          </a:r>
          <a:endParaRPr sz="1400"/>
        </a:p>
        <a:p>
          <a:pPr marL="0" lvl="0" indent="0" algn="l" rtl="0">
            <a:spcBef>
              <a:spcPts val="0"/>
            </a:spcBef>
            <a:spcAft>
              <a:spcPts val="0"/>
            </a:spcAft>
            <a:buNone/>
          </a:pPr>
          <a:endParaRPr sz="1100"/>
        </a:p>
      </xdr:txBody>
    </xdr:sp>
    <xdr:clientData fLocksWithSheet="0"/>
  </xdr:oneCellAnchor>
  <xdr:oneCellAnchor>
    <xdr:from>
      <xdr:col>3</xdr:col>
      <xdr:colOff>0</xdr:colOff>
      <xdr:row>37</xdr:row>
      <xdr:rowOff>19050</xdr:rowOff>
    </xdr:from>
    <xdr:ext cx="10039350" cy="1333500"/>
    <xdr:pic>
      <xdr:nvPicPr>
        <xdr:cNvPr id="3" name="image6.png">
          <a:extLst>
            <a:ext uri="{FF2B5EF4-FFF2-40B4-BE49-F238E27FC236}">
              <a16:creationId xmlns:a16="http://schemas.microsoft.com/office/drawing/2014/main" id="{F906F51E-1C6F-4E7F-B426-E915B962DEF8}"/>
            </a:ext>
          </a:extLst>
        </xdr:cNvPr>
        <xdr:cNvPicPr preferRelativeResize="0"/>
      </xdr:nvPicPr>
      <xdr:blipFill>
        <a:blip xmlns:r="http://schemas.openxmlformats.org/officeDocument/2006/relationships" r:embed="rId1" cstate="print"/>
        <a:stretch>
          <a:fillRect/>
        </a:stretch>
      </xdr:blipFill>
      <xdr:spPr>
        <a:xfrm>
          <a:off x="857250" y="7229475"/>
          <a:ext cx="10039350" cy="1333500"/>
        </a:xfrm>
        <a:prstGeom prst="rect">
          <a:avLst/>
        </a:prstGeom>
        <a:noFill/>
      </xdr:spPr>
    </xdr:pic>
    <xdr:clientData fLocksWithSheet="0"/>
  </xdr:oneCellAnchor>
  <xdr:oneCellAnchor>
    <xdr:from>
      <xdr:col>3</xdr:col>
      <xdr:colOff>0</xdr:colOff>
      <xdr:row>25</xdr:row>
      <xdr:rowOff>0</xdr:rowOff>
    </xdr:from>
    <xdr:ext cx="4724400" cy="190500"/>
    <xdr:pic>
      <xdr:nvPicPr>
        <xdr:cNvPr id="4" name="image4.png">
          <a:extLst>
            <a:ext uri="{FF2B5EF4-FFF2-40B4-BE49-F238E27FC236}">
              <a16:creationId xmlns:a16="http://schemas.microsoft.com/office/drawing/2014/main" id="{D31FA22B-4981-427F-90D8-1AC65A951387}"/>
            </a:ext>
          </a:extLst>
        </xdr:cNvPr>
        <xdr:cNvPicPr preferRelativeResize="0"/>
      </xdr:nvPicPr>
      <xdr:blipFill>
        <a:blip xmlns:r="http://schemas.openxmlformats.org/officeDocument/2006/relationships" r:embed="rId2" cstate="print"/>
        <a:stretch>
          <a:fillRect/>
        </a:stretch>
      </xdr:blipFill>
      <xdr:spPr>
        <a:xfrm>
          <a:off x="857250" y="4905375"/>
          <a:ext cx="4724400" cy="190500"/>
        </a:xfrm>
        <a:prstGeom prst="rect">
          <a:avLst/>
        </a:prstGeom>
        <a:noFill/>
      </xdr:spPr>
    </xdr:pic>
    <xdr:clientData fLocksWithSheet="0"/>
  </xdr:oneCellAnchor>
  <xdr:oneCellAnchor>
    <xdr:from>
      <xdr:col>22</xdr:col>
      <xdr:colOff>76200</xdr:colOff>
      <xdr:row>25</xdr:row>
      <xdr:rowOff>0</xdr:rowOff>
    </xdr:from>
    <xdr:ext cx="4648200" cy="152400"/>
    <xdr:pic>
      <xdr:nvPicPr>
        <xdr:cNvPr id="5" name="image3.png">
          <a:extLst>
            <a:ext uri="{FF2B5EF4-FFF2-40B4-BE49-F238E27FC236}">
              <a16:creationId xmlns:a16="http://schemas.microsoft.com/office/drawing/2014/main" id="{B9475ACD-3AF4-43C7-BFC4-4D671531B708}"/>
            </a:ext>
          </a:extLst>
        </xdr:cNvPr>
        <xdr:cNvPicPr preferRelativeResize="0"/>
      </xdr:nvPicPr>
      <xdr:blipFill>
        <a:blip xmlns:r="http://schemas.openxmlformats.org/officeDocument/2006/relationships" r:embed="rId3" cstate="print"/>
        <a:stretch>
          <a:fillRect/>
        </a:stretch>
      </xdr:blipFill>
      <xdr:spPr>
        <a:xfrm>
          <a:off x="6362700" y="4905375"/>
          <a:ext cx="4648200" cy="152400"/>
        </a:xfrm>
        <a:prstGeom prst="rect">
          <a:avLst/>
        </a:prstGeom>
        <a:noFill/>
      </xdr:spPr>
    </xdr:pic>
    <xdr:clientData fLocksWithSheet="0"/>
  </xdr:oneCellAnchor>
  <xdr:oneCellAnchor>
    <xdr:from>
      <xdr:col>8</xdr:col>
      <xdr:colOff>209550</xdr:colOff>
      <xdr:row>19</xdr:row>
      <xdr:rowOff>47625</xdr:rowOff>
    </xdr:from>
    <xdr:ext cx="1581150" cy="511991"/>
    <xdr:pic>
      <xdr:nvPicPr>
        <xdr:cNvPr id="6" name="image2.png">
          <a:extLst>
            <a:ext uri="{FF2B5EF4-FFF2-40B4-BE49-F238E27FC236}">
              <a16:creationId xmlns:a16="http://schemas.microsoft.com/office/drawing/2014/main" id="{275424D9-895A-4BAC-AFF3-2AAF873596B2}"/>
            </a:ext>
          </a:extLst>
        </xdr:cNvPr>
        <xdr:cNvPicPr preferRelativeResize="0"/>
      </xdr:nvPicPr>
      <xdr:blipFill>
        <a:blip xmlns:r="http://schemas.openxmlformats.org/officeDocument/2006/relationships" r:embed="rId4" cstate="print"/>
        <a:stretch>
          <a:fillRect/>
        </a:stretch>
      </xdr:blipFill>
      <xdr:spPr>
        <a:xfrm>
          <a:off x="2495550" y="3829050"/>
          <a:ext cx="1581150" cy="511991"/>
        </a:xfrm>
        <a:prstGeom prst="rect">
          <a:avLst/>
        </a:prstGeom>
        <a:noFill/>
      </xdr:spPr>
    </xdr:pic>
    <xdr:clientData fLocksWithSheet="0"/>
  </xdr:oneCellAnchor>
  <xdr:oneCellAnchor>
    <xdr:from>
      <xdr:col>3</xdr:col>
      <xdr:colOff>0</xdr:colOff>
      <xdr:row>30</xdr:row>
      <xdr:rowOff>0</xdr:rowOff>
    </xdr:from>
    <xdr:ext cx="10039350" cy="457200"/>
    <xdr:pic>
      <xdr:nvPicPr>
        <xdr:cNvPr id="7" name="image7.png">
          <a:extLst>
            <a:ext uri="{FF2B5EF4-FFF2-40B4-BE49-F238E27FC236}">
              <a16:creationId xmlns:a16="http://schemas.microsoft.com/office/drawing/2014/main" id="{123CA0D3-FFF4-490A-ACAE-0C0986357B56}"/>
            </a:ext>
          </a:extLst>
        </xdr:cNvPr>
        <xdr:cNvPicPr preferRelativeResize="0"/>
      </xdr:nvPicPr>
      <xdr:blipFill>
        <a:blip xmlns:r="http://schemas.openxmlformats.org/officeDocument/2006/relationships" r:embed="rId5" cstate="print"/>
        <a:stretch>
          <a:fillRect/>
        </a:stretch>
      </xdr:blipFill>
      <xdr:spPr>
        <a:xfrm>
          <a:off x="857250" y="5857875"/>
          <a:ext cx="10039350" cy="457200"/>
        </a:xfrm>
        <a:prstGeom prst="rect">
          <a:avLst/>
        </a:prstGeom>
        <a:noFill/>
      </xdr:spPr>
    </xdr:pic>
    <xdr:clientData fLocksWithSheet="0"/>
  </xdr:oneCellAnchor>
  <xdr:oneCellAnchor>
    <xdr:from>
      <xdr:col>2</xdr:col>
      <xdr:colOff>228600</xdr:colOff>
      <xdr:row>49</xdr:row>
      <xdr:rowOff>38100</xdr:rowOff>
    </xdr:from>
    <xdr:ext cx="10058400" cy="457200"/>
    <xdr:pic>
      <xdr:nvPicPr>
        <xdr:cNvPr id="8" name="image1.png">
          <a:extLst>
            <a:ext uri="{FF2B5EF4-FFF2-40B4-BE49-F238E27FC236}">
              <a16:creationId xmlns:a16="http://schemas.microsoft.com/office/drawing/2014/main" id="{55E8F498-607C-4878-85CA-CC5FD9377FF9}"/>
            </a:ext>
          </a:extLst>
        </xdr:cNvPr>
        <xdr:cNvPicPr preferRelativeResize="0"/>
      </xdr:nvPicPr>
      <xdr:blipFill>
        <a:blip xmlns:r="http://schemas.openxmlformats.org/officeDocument/2006/relationships" r:embed="rId6" cstate="print"/>
        <a:stretch>
          <a:fillRect/>
        </a:stretch>
      </xdr:blipFill>
      <xdr:spPr>
        <a:xfrm>
          <a:off x="800100" y="9515475"/>
          <a:ext cx="10058400" cy="457200"/>
        </a:xfrm>
        <a:prstGeom prst="rect">
          <a:avLst/>
        </a:prstGeom>
        <a:noFill/>
      </xdr:spPr>
    </xdr:pic>
    <xdr:clientData fLocksWithSheet="0"/>
  </xdr:oneCellAnchor>
  <xdr:oneCellAnchor>
    <xdr:from>
      <xdr:col>29</xdr:col>
      <xdr:colOff>123825</xdr:colOff>
      <xdr:row>101</xdr:row>
      <xdr:rowOff>85725</xdr:rowOff>
    </xdr:from>
    <xdr:ext cx="2571750" cy="685800"/>
    <xdr:pic>
      <xdr:nvPicPr>
        <xdr:cNvPr id="9" name="image5.png">
          <a:extLst>
            <a:ext uri="{FF2B5EF4-FFF2-40B4-BE49-F238E27FC236}">
              <a16:creationId xmlns:a16="http://schemas.microsoft.com/office/drawing/2014/main" id="{19A4E1E3-AE3D-4146-B618-2897086B5ED1}"/>
            </a:ext>
          </a:extLst>
        </xdr:cNvPr>
        <xdr:cNvPicPr preferRelativeResize="0"/>
      </xdr:nvPicPr>
      <xdr:blipFill>
        <a:blip xmlns:r="http://schemas.openxmlformats.org/officeDocument/2006/relationships" r:embed="rId7" cstate="print"/>
        <a:stretch>
          <a:fillRect/>
        </a:stretch>
      </xdr:blipFill>
      <xdr:spPr>
        <a:xfrm>
          <a:off x="8410575" y="19697700"/>
          <a:ext cx="2571750" cy="685800"/>
        </a:xfrm>
        <a:prstGeom prst="rect">
          <a:avLst/>
        </a:prstGeom>
        <a:noFill/>
      </xdr:spPr>
    </xdr:pic>
    <xdr:clientData fLocksWithSheet="0"/>
  </xdr:oneCellAnchor>
  <xdr:oneCellAnchor>
    <xdr:from>
      <xdr:col>19</xdr:col>
      <xdr:colOff>123825</xdr:colOff>
      <xdr:row>27</xdr:row>
      <xdr:rowOff>0</xdr:rowOff>
    </xdr:from>
    <xdr:ext cx="1295400" cy="152400"/>
    <xdr:pic>
      <xdr:nvPicPr>
        <xdr:cNvPr id="10" name="image8.png">
          <a:extLst>
            <a:ext uri="{FF2B5EF4-FFF2-40B4-BE49-F238E27FC236}">
              <a16:creationId xmlns:a16="http://schemas.microsoft.com/office/drawing/2014/main" id="{725D17C5-99BC-4803-BB84-A4D65EB29773}"/>
            </a:ext>
          </a:extLst>
        </xdr:cNvPr>
        <xdr:cNvPicPr preferRelativeResize="0"/>
      </xdr:nvPicPr>
      <xdr:blipFill>
        <a:blip xmlns:r="http://schemas.openxmlformats.org/officeDocument/2006/relationships" r:embed="rId8" cstate="print"/>
        <a:stretch>
          <a:fillRect/>
        </a:stretch>
      </xdr:blipFill>
      <xdr:spPr>
        <a:xfrm>
          <a:off x="5553075" y="5305425"/>
          <a:ext cx="1295400" cy="152400"/>
        </a:xfrm>
        <a:prstGeom prst="rect">
          <a:avLst/>
        </a:prstGeom>
        <a:noFill/>
      </xdr:spPr>
    </xdr:pic>
    <xdr:clientData fLocksWithSheet="0"/>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hyperlink" Target="https://blog.paleohacks.com/wp-content/uploads/2018/07/Hands-and-Knees-Flexor-Stretch.jpg"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blog.paleohacks.com/wp-content/uploads/2018/07/Hands-and-Knees-Flexor-Stretch.jpg" TargetMode="External"/><Relationship Id="rId1" Type="http://schemas.openxmlformats.org/officeDocument/2006/relationships/hyperlink" Target="https://www.youtube.com/watch?v=FSSDLDhbacc"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000"/>
  <sheetViews>
    <sheetView tabSelected="1" workbookViewId="0">
      <selection activeCell="AC21" sqref="AC21"/>
    </sheetView>
  </sheetViews>
  <sheetFormatPr defaultColWidth="14.44140625" defaultRowHeight="15" customHeight="1"/>
  <cols>
    <col min="1" max="1" width="4.33203125" customWidth="1"/>
    <col min="2" max="3" width="8" customWidth="1"/>
    <col min="4" max="4" width="5.33203125" customWidth="1"/>
    <col min="5" max="5" width="4.5546875" customWidth="1"/>
    <col min="6" max="6" width="5.33203125" customWidth="1"/>
    <col min="7" max="7" width="4.5546875" customWidth="1"/>
    <col min="8" max="8" width="5.33203125" customWidth="1"/>
    <col min="9" max="9" width="4.5546875" customWidth="1"/>
    <col min="10" max="10" width="5.33203125" customWidth="1"/>
    <col min="11" max="11" width="4.5546875" customWidth="1"/>
    <col min="12" max="12" width="5.33203125" customWidth="1"/>
    <col min="13" max="13" width="4.5546875" customWidth="1"/>
    <col min="14" max="14" width="5.33203125" customWidth="1"/>
    <col min="15" max="15" width="4.5546875" customWidth="1"/>
    <col min="16" max="16" width="5.33203125" customWidth="1"/>
    <col min="17" max="17" width="4.5546875" customWidth="1"/>
    <col min="18" max="18" width="5.33203125" customWidth="1"/>
    <col min="19" max="19" width="4.5546875" customWidth="1"/>
    <col min="20" max="20" width="5.33203125" customWidth="1"/>
    <col min="21" max="21" width="4.5546875" customWidth="1"/>
    <col min="22" max="39" width="4.33203125" customWidth="1"/>
    <col min="40" max="41" width="9.109375" customWidth="1"/>
    <col min="42" max="42" width="6.33203125" customWidth="1"/>
    <col min="43" max="43" width="9.109375" customWidth="1"/>
  </cols>
  <sheetData>
    <row r="1" spans="1:51" ht="4.5" customHeight="1">
      <c r="A1" s="1"/>
      <c r="B1" s="1"/>
      <c r="C1" s="1"/>
      <c r="D1" s="2"/>
      <c r="E1" s="2"/>
      <c r="F1" s="2"/>
      <c r="G1" s="2"/>
      <c r="H1" s="2"/>
      <c r="I1" s="2"/>
      <c r="J1" s="2"/>
      <c r="K1" s="2"/>
      <c r="L1" s="2"/>
      <c r="M1" s="2"/>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51" ht="15.6">
      <c r="A2" s="1"/>
      <c r="B2" s="282" t="s">
        <v>26</v>
      </c>
      <c r="C2" s="283"/>
      <c r="D2" s="283"/>
      <c r="E2" s="283"/>
      <c r="F2" s="283"/>
      <c r="G2" s="283"/>
      <c r="H2" s="283"/>
      <c r="I2" s="283"/>
      <c r="J2" s="283"/>
      <c r="K2" s="283"/>
      <c r="L2" s="283"/>
      <c r="M2" s="283"/>
      <c r="N2" s="283"/>
      <c r="O2" s="283"/>
      <c r="P2" s="283"/>
      <c r="Q2" s="283"/>
      <c r="R2" s="283"/>
      <c r="S2" s="283"/>
      <c r="T2" s="283"/>
      <c r="U2" s="284"/>
      <c r="V2" s="1"/>
      <c r="W2" s="1"/>
      <c r="X2" s="1"/>
      <c r="Y2" s="1"/>
      <c r="Z2" s="1"/>
      <c r="AA2" s="1"/>
      <c r="AB2" s="1"/>
      <c r="AC2" s="1"/>
      <c r="AD2" s="1"/>
      <c r="AE2" s="1"/>
      <c r="AF2" s="1"/>
      <c r="AG2" s="1"/>
      <c r="AH2" s="1"/>
      <c r="AI2" s="1"/>
      <c r="AJ2" s="1"/>
      <c r="AK2" s="1"/>
      <c r="AL2" s="1"/>
      <c r="AM2" s="1"/>
      <c r="AN2" s="1"/>
      <c r="AO2" s="1"/>
      <c r="AP2" s="1"/>
      <c r="AQ2" s="1" t="s">
        <v>0</v>
      </c>
    </row>
    <row r="3" spans="1:51" ht="15.6">
      <c r="A3" s="1"/>
      <c r="B3" s="285" t="s">
        <v>909</v>
      </c>
      <c r="C3" s="286"/>
      <c r="D3" s="286"/>
      <c r="E3" s="286"/>
      <c r="F3" s="286"/>
      <c r="G3" s="286"/>
      <c r="H3" s="286"/>
      <c r="I3" s="286"/>
      <c r="J3" s="286"/>
      <c r="K3" s="286"/>
      <c r="L3" s="286"/>
      <c r="M3" s="286"/>
      <c r="N3" s="286"/>
      <c r="O3" s="286"/>
      <c r="P3" s="286"/>
      <c r="Q3" s="286"/>
      <c r="R3" s="286"/>
      <c r="S3" s="286"/>
      <c r="T3" s="286"/>
      <c r="U3" s="287"/>
      <c r="V3" s="1"/>
      <c r="W3" s="1"/>
      <c r="X3" s="1"/>
      <c r="Y3" s="1"/>
      <c r="Z3" s="1"/>
      <c r="AA3" s="1"/>
      <c r="AB3" s="1"/>
      <c r="AC3" s="1"/>
      <c r="AD3" s="1"/>
      <c r="AE3" s="1"/>
      <c r="AF3" s="1"/>
      <c r="AG3" s="1"/>
      <c r="AH3" s="1"/>
      <c r="AI3" s="1"/>
      <c r="AJ3" s="1"/>
      <c r="AK3" s="1"/>
      <c r="AL3" s="1"/>
      <c r="AM3" s="1"/>
      <c r="AN3" s="1"/>
      <c r="AO3" s="1"/>
      <c r="AP3" s="1"/>
      <c r="AQ3" s="1" t="s">
        <v>1</v>
      </c>
    </row>
    <row r="4" spans="1:51" ht="15.6">
      <c r="A4" s="1"/>
      <c r="B4" s="285" t="s">
        <v>27</v>
      </c>
      <c r="C4" s="286"/>
      <c r="D4" s="286"/>
      <c r="E4" s="286"/>
      <c r="F4" s="286"/>
      <c r="G4" s="286"/>
      <c r="H4" s="286"/>
      <c r="I4" s="286"/>
      <c r="J4" s="286"/>
      <c r="K4" s="286"/>
      <c r="L4" s="286"/>
      <c r="M4" s="286"/>
      <c r="N4" s="286"/>
      <c r="O4" s="286"/>
      <c r="P4" s="286"/>
      <c r="Q4" s="286"/>
      <c r="R4" s="286"/>
      <c r="S4" s="286"/>
      <c r="T4" s="286"/>
      <c r="U4" s="287"/>
      <c r="V4" s="1"/>
      <c r="W4" s="1"/>
      <c r="X4" s="1"/>
      <c r="Y4" s="1"/>
      <c r="Z4" s="1"/>
      <c r="AA4" s="1"/>
      <c r="AB4" s="1"/>
      <c r="AC4" s="1"/>
      <c r="AD4" s="1"/>
      <c r="AE4" s="1"/>
      <c r="AF4" s="1"/>
      <c r="AG4" s="1"/>
      <c r="AH4" s="1"/>
      <c r="AI4" s="1"/>
      <c r="AJ4" s="1"/>
      <c r="AK4" s="1"/>
      <c r="AL4" s="1"/>
      <c r="AM4" s="1"/>
      <c r="AN4" s="1"/>
      <c r="AO4" s="1"/>
      <c r="AP4" s="1"/>
      <c r="AQ4" s="1" t="s">
        <v>2</v>
      </c>
    </row>
    <row r="5" spans="1:51" ht="15.75" customHeight="1">
      <c r="A5" s="1"/>
      <c r="B5" s="307" t="s">
        <v>25</v>
      </c>
      <c r="C5" s="308"/>
      <c r="D5" s="308"/>
      <c r="E5" s="308"/>
      <c r="F5" s="308"/>
      <c r="G5" s="308"/>
      <c r="H5" s="308"/>
      <c r="I5" s="308"/>
      <c r="J5" s="308"/>
      <c r="K5" s="308"/>
      <c r="L5" s="308"/>
      <c r="M5" s="308"/>
      <c r="N5" s="308"/>
      <c r="O5" s="308"/>
      <c r="P5" s="308"/>
      <c r="Q5" s="308"/>
      <c r="R5" s="308"/>
      <c r="S5" s="308"/>
      <c r="T5" s="308"/>
      <c r="U5" s="309"/>
      <c r="V5" s="1"/>
      <c r="W5" s="1"/>
      <c r="X5" s="1"/>
      <c r="Y5" s="1"/>
      <c r="Z5" s="1"/>
      <c r="AA5" s="1"/>
      <c r="AB5" s="1"/>
      <c r="AC5" s="1"/>
      <c r="AD5" s="1"/>
      <c r="AE5" s="1"/>
      <c r="AF5" s="1"/>
      <c r="AG5" s="1"/>
      <c r="AH5" s="1"/>
      <c r="AI5" s="1"/>
      <c r="AJ5" s="1"/>
      <c r="AK5" s="1"/>
      <c r="AL5" s="1"/>
      <c r="AM5" s="1"/>
      <c r="AN5" s="1"/>
      <c r="AO5" s="1"/>
      <c r="AP5" s="1"/>
      <c r="AQ5" s="2">
        <f>IF(D11=AQ2,1,IF(D11=AQ3,5,2.5))</f>
        <v>2.5</v>
      </c>
    </row>
    <row r="6" spans="1:51" ht="4.5" customHeight="1" thickBot="1">
      <c r="A6" s="1"/>
      <c r="B6" s="3"/>
      <c r="C6" s="3"/>
      <c r="D6" s="3"/>
      <c r="E6" s="3"/>
      <c r="F6" s="3"/>
      <c r="G6" s="3"/>
      <c r="H6" s="3"/>
      <c r="I6" s="3"/>
      <c r="J6" s="3"/>
      <c r="K6" s="3"/>
      <c r="L6" s="3"/>
      <c r="M6" s="3"/>
      <c r="N6" s="3"/>
      <c r="O6" s="3"/>
      <c r="P6" s="3"/>
      <c r="Q6" s="3"/>
      <c r="R6" s="3"/>
      <c r="S6" s="3"/>
      <c r="T6" s="3"/>
      <c r="U6" s="3"/>
      <c r="V6" s="1"/>
      <c r="W6" s="1"/>
      <c r="X6" s="1"/>
      <c r="Y6" s="1"/>
      <c r="Z6" s="1"/>
      <c r="AA6" s="1"/>
      <c r="AB6" s="1"/>
      <c r="AC6" s="1"/>
      <c r="AD6" s="1"/>
      <c r="AE6" s="1"/>
      <c r="AF6" s="1"/>
      <c r="AG6" s="1"/>
      <c r="AH6" s="1"/>
      <c r="AI6" s="1"/>
      <c r="AJ6" s="1"/>
      <c r="AK6" s="1"/>
      <c r="AL6" s="1"/>
      <c r="AM6" s="1"/>
      <c r="AN6" s="1"/>
      <c r="AO6" s="1"/>
      <c r="AP6" s="1"/>
      <c r="AQ6" s="1"/>
    </row>
    <row r="7" spans="1:51" ht="15.6">
      <c r="A7" s="1"/>
      <c r="B7" s="282" t="s">
        <v>907</v>
      </c>
      <c r="C7" s="283"/>
      <c r="D7" s="283"/>
      <c r="E7" s="283"/>
      <c r="F7" s="283"/>
      <c r="G7" s="283"/>
      <c r="H7" s="283"/>
      <c r="I7" s="283"/>
      <c r="J7" s="283"/>
      <c r="K7" s="283"/>
      <c r="L7" s="283"/>
      <c r="M7" s="283"/>
      <c r="N7" s="283"/>
      <c r="O7" s="283"/>
      <c r="P7" s="283"/>
      <c r="Q7" s="283"/>
      <c r="R7" s="283"/>
      <c r="S7" s="283"/>
      <c r="T7" s="283"/>
      <c r="U7" s="284"/>
      <c r="V7" s="1"/>
      <c r="W7" s="1"/>
      <c r="X7" s="1"/>
      <c r="Y7" s="1"/>
      <c r="Z7" s="1"/>
      <c r="AA7" s="1"/>
      <c r="AB7" s="1"/>
      <c r="AC7" s="1"/>
      <c r="AD7" s="1"/>
      <c r="AE7" s="1"/>
      <c r="AF7" s="1"/>
      <c r="AG7" s="1"/>
      <c r="AH7" s="1"/>
      <c r="AI7" s="1"/>
      <c r="AJ7" s="1"/>
      <c r="AK7" s="1"/>
      <c r="AL7" s="1"/>
      <c r="AM7" s="1"/>
      <c r="AN7" s="1"/>
      <c r="AO7" s="1"/>
      <c r="AP7" s="1"/>
      <c r="AQ7" s="1"/>
      <c r="AT7" s="33"/>
      <c r="AU7" s="34"/>
      <c r="AV7" s="34"/>
      <c r="AW7" s="34"/>
      <c r="AX7" s="34"/>
      <c r="AY7" s="34"/>
    </row>
    <row r="8" spans="1:51" ht="15.6">
      <c r="A8" s="1"/>
      <c r="B8" s="285" t="s">
        <v>28</v>
      </c>
      <c r="C8" s="310"/>
      <c r="D8" s="310"/>
      <c r="E8" s="310"/>
      <c r="F8" s="310"/>
      <c r="G8" s="310"/>
      <c r="H8" s="310"/>
      <c r="I8" s="310"/>
      <c r="J8" s="311"/>
      <c r="K8" s="316" t="s">
        <v>29</v>
      </c>
      <c r="L8" s="310"/>
      <c r="M8" s="310"/>
      <c r="N8" s="310"/>
      <c r="O8" s="310"/>
      <c r="P8" s="310"/>
      <c r="Q8" s="310"/>
      <c r="R8" s="310"/>
      <c r="S8" s="310"/>
      <c r="T8" s="310"/>
      <c r="U8" s="317"/>
      <c r="V8" s="1"/>
      <c r="W8" s="1"/>
      <c r="X8" s="1"/>
      <c r="Y8" s="1"/>
      <c r="Z8" s="1"/>
      <c r="AA8" s="1"/>
      <c r="AB8" s="1"/>
      <c r="AC8" s="1"/>
      <c r="AD8" s="1"/>
      <c r="AE8" s="1"/>
      <c r="AF8" s="1"/>
      <c r="AG8" s="1"/>
      <c r="AH8" s="1"/>
      <c r="AI8" s="1"/>
      <c r="AJ8" s="1"/>
      <c r="AK8" s="1"/>
      <c r="AL8" s="1"/>
      <c r="AM8" s="1"/>
      <c r="AN8" s="1"/>
      <c r="AO8" s="1"/>
      <c r="AP8" s="1"/>
      <c r="AQ8" s="1"/>
      <c r="AT8" s="36"/>
      <c r="AU8" s="34"/>
      <c r="AV8" s="34"/>
      <c r="AW8" s="34"/>
      <c r="AX8" s="34"/>
      <c r="AY8" s="34"/>
    </row>
    <row r="9" spans="1:51" ht="15.75" customHeight="1" thickBot="1">
      <c r="A9" s="1"/>
      <c r="B9" s="307" t="s">
        <v>908</v>
      </c>
      <c r="C9" s="318"/>
      <c r="D9" s="318"/>
      <c r="E9" s="318"/>
      <c r="F9" s="318"/>
      <c r="G9" s="318"/>
      <c r="H9" s="318"/>
      <c r="I9" s="318"/>
      <c r="J9" s="319"/>
      <c r="K9" s="314" t="s">
        <v>30</v>
      </c>
      <c r="L9" s="314"/>
      <c r="M9" s="314"/>
      <c r="N9" s="314"/>
      <c r="O9" s="314"/>
      <c r="P9" s="314"/>
      <c r="Q9" s="314"/>
      <c r="R9" s="314"/>
      <c r="S9" s="314"/>
      <c r="T9" s="314"/>
      <c r="U9" s="315"/>
      <c r="V9" s="1"/>
      <c r="W9" s="1"/>
      <c r="X9" s="1"/>
      <c r="Y9" s="1"/>
      <c r="Z9" s="1"/>
      <c r="AA9" s="1"/>
      <c r="AB9" s="1"/>
      <c r="AC9" s="1"/>
      <c r="AD9" s="1"/>
      <c r="AE9" s="1"/>
      <c r="AF9" s="1"/>
      <c r="AG9" s="1"/>
      <c r="AH9" s="1"/>
      <c r="AI9" s="1"/>
      <c r="AJ9" s="1"/>
      <c r="AK9" s="1"/>
      <c r="AL9" s="1"/>
      <c r="AM9" s="1"/>
      <c r="AN9" s="1"/>
      <c r="AO9" s="1"/>
      <c r="AP9" s="1"/>
      <c r="AQ9" s="1"/>
      <c r="AT9" s="34"/>
      <c r="AU9" s="34"/>
      <c r="AV9" s="34"/>
      <c r="AW9" s="34"/>
      <c r="AX9" s="34"/>
      <c r="AY9" s="34"/>
    </row>
    <row r="10" spans="1:51" ht="4.5" customHeight="1" thickBot="1">
      <c r="A10" s="1"/>
      <c r="B10" s="3"/>
      <c r="C10" s="3"/>
      <c r="D10" s="3"/>
      <c r="E10" s="3"/>
      <c r="F10" s="3"/>
      <c r="G10" s="3"/>
      <c r="H10" s="3"/>
      <c r="I10" s="3"/>
      <c r="J10" s="3"/>
      <c r="K10" s="3"/>
      <c r="L10" s="3"/>
      <c r="M10" s="3"/>
      <c r="N10" s="3"/>
      <c r="O10" s="3"/>
      <c r="P10" s="3"/>
      <c r="Q10" s="3"/>
      <c r="R10" s="3"/>
      <c r="S10" s="3"/>
      <c r="T10" s="3"/>
      <c r="U10" s="3"/>
      <c r="V10" s="1"/>
      <c r="W10" s="1"/>
      <c r="X10" s="1"/>
      <c r="Y10" s="1"/>
      <c r="Z10" s="1"/>
      <c r="AA10" s="1"/>
      <c r="AB10" s="1"/>
      <c r="AC10" s="1"/>
      <c r="AD10" s="1"/>
      <c r="AE10" s="1"/>
      <c r="AF10" s="1"/>
      <c r="AG10" s="1"/>
      <c r="AH10" s="1"/>
      <c r="AI10" s="1"/>
      <c r="AJ10" s="1"/>
      <c r="AK10" s="1"/>
      <c r="AL10" s="1"/>
      <c r="AM10" s="1"/>
      <c r="AN10" s="1"/>
      <c r="AO10" s="1"/>
      <c r="AP10" s="1"/>
      <c r="AQ10" s="1"/>
      <c r="AT10" s="34"/>
      <c r="AU10" s="34"/>
      <c r="AV10" s="34"/>
      <c r="AW10" s="34"/>
      <c r="AX10" s="34"/>
      <c r="AY10" s="34"/>
    </row>
    <row r="11" spans="1:51" ht="16.2" thickBot="1">
      <c r="A11" s="1"/>
      <c r="B11" s="322" t="s">
        <v>3</v>
      </c>
      <c r="C11" s="323"/>
      <c r="D11" s="320" t="s">
        <v>24</v>
      </c>
      <c r="E11" s="321"/>
      <c r="F11" s="3"/>
      <c r="G11" s="3"/>
      <c r="H11" s="3"/>
      <c r="I11" s="3"/>
      <c r="J11" s="3"/>
      <c r="K11" s="3"/>
      <c r="L11" s="3"/>
      <c r="M11" s="3"/>
      <c r="N11" s="3"/>
      <c r="O11" s="3"/>
      <c r="P11" s="3"/>
      <c r="Q11" s="3"/>
      <c r="R11" s="3"/>
      <c r="S11" s="3"/>
      <c r="T11" s="3"/>
      <c r="U11" s="3"/>
      <c r="V11" s="1"/>
      <c r="W11" s="1"/>
      <c r="X11" s="1"/>
      <c r="Y11" s="1"/>
      <c r="Z11" s="1"/>
      <c r="AA11" s="1"/>
      <c r="AB11" s="1"/>
      <c r="AC11" s="1"/>
      <c r="AD11" s="1"/>
      <c r="AE11" s="1"/>
      <c r="AF11" s="1"/>
      <c r="AG11" s="1"/>
      <c r="AH11" s="1"/>
      <c r="AI11" s="1"/>
      <c r="AJ11" s="1"/>
      <c r="AK11" s="1"/>
      <c r="AL11" s="1"/>
      <c r="AM11" s="1"/>
      <c r="AN11" s="1"/>
      <c r="AO11" s="1"/>
      <c r="AP11" s="1"/>
      <c r="AQ11" s="1"/>
      <c r="AT11" s="35"/>
      <c r="AU11" s="37"/>
      <c r="AV11" s="34"/>
      <c r="AW11" s="34"/>
      <c r="AX11" s="34"/>
      <c r="AY11" s="34"/>
    </row>
    <row r="12" spans="1:51" ht="4.5" customHeight="1">
      <c r="A12" s="1"/>
      <c r="B12" s="1"/>
      <c r="C12" s="1"/>
      <c r="D12" s="2"/>
      <c r="E12" s="2"/>
      <c r="F12" s="2"/>
      <c r="G12" s="2"/>
      <c r="H12" s="2"/>
      <c r="I12" s="2"/>
      <c r="J12" s="2"/>
      <c r="K12" s="2"/>
      <c r="L12" s="2"/>
      <c r="M12" s="2"/>
      <c r="N12" s="2"/>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51" ht="14.4">
      <c r="A13" s="1"/>
      <c r="B13" s="324" t="s">
        <v>4</v>
      </c>
      <c r="C13" s="328"/>
      <c r="D13" s="312" t="s">
        <v>5</v>
      </c>
      <c r="E13" s="313"/>
      <c r="F13" s="324" t="s">
        <v>6</v>
      </c>
      <c r="G13" s="325"/>
      <c r="H13" s="302">
        <v>160</v>
      </c>
      <c r="I13" s="303"/>
      <c r="J13" s="324" t="s">
        <v>7</v>
      </c>
      <c r="K13" s="325"/>
      <c r="L13" s="302">
        <v>120</v>
      </c>
      <c r="M13" s="303"/>
      <c r="N13" s="324" t="s">
        <v>8</v>
      </c>
      <c r="O13" s="325"/>
      <c r="P13" s="302">
        <v>190</v>
      </c>
      <c r="Q13" s="303"/>
      <c r="R13" s="324" t="s">
        <v>9</v>
      </c>
      <c r="S13" s="325"/>
      <c r="T13" s="302">
        <v>80</v>
      </c>
      <c r="U13" s="303"/>
      <c r="V13" s="1"/>
      <c r="W13" s="1"/>
      <c r="X13" s="1"/>
      <c r="Y13" s="1"/>
      <c r="Z13" s="1"/>
      <c r="AA13" s="1"/>
      <c r="AB13" s="1"/>
      <c r="AC13" s="1"/>
      <c r="AD13" s="1"/>
      <c r="AE13" s="1"/>
      <c r="AF13" s="1"/>
      <c r="AG13" s="1"/>
      <c r="AH13" s="1"/>
      <c r="AI13" s="1"/>
      <c r="AJ13" s="1"/>
      <c r="AK13" s="1"/>
      <c r="AL13" s="1"/>
      <c r="AM13" s="1"/>
      <c r="AN13" s="1"/>
      <c r="AO13" s="1"/>
      <c r="AP13" s="1"/>
      <c r="AQ13" s="1"/>
    </row>
    <row r="14" spans="1:51" ht="15.75" customHeight="1">
      <c r="A14" s="1"/>
      <c r="B14" s="326"/>
      <c r="C14" s="329"/>
      <c r="D14" s="330" t="s">
        <v>10</v>
      </c>
      <c r="E14" s="331"/>
      <c r="F14" s="326"/>
      <c r="G14" s="327"/>
      <c r="H14" s="304">
        <f>CEILING(H13*0.9,AQ5)</f>
        <v>145</v>
      </c>
      <c r="I14" s="305"/>
      <c r="J14" s="326"/>
      <c r="K14" s="327"/>
      <c r="L14" s="304">
        <f>CEILING(L13*0.9,AQ5)</f>
        <v>110</v>
      </c>
      <c r="M14" s="305"/>
      <c r="N14" s="326"/>
      <c r="O14" s="327"/>
      <c r="P14" s="304">
        <f>CEILING(P13*0.9,AQ5)</f>
        <v>172.5</v>
      </c>
      <c r="Q14" s="305"/>
      <c r="R14" s="326"/>
      <c r="S14" s="327"/>
      <c r="T14" s="304">
        <f>CEILING(T13*0.9,AQ5)</f>
        <v>72.5</v>
      </c>
      <c r="U14" s="305"/>
      <c r="V14" s="1"/>
      <c r="W14" s="1"/>
      <c r="X14" s="1"/>
      <c r="Y14" s="1"/>
      <c r="Z14" s="1"/>
      <c r="AA14" s="1"/>
      <c r="AB14" s="1"/>
      <c r="AC14" s="1"/>
      <c r="AD14" s="1"/>
      <c r="AE14" s="1"/>
      <c r="AF14" s="1"/>
      <c r="AG14" s="1"/>
      <c r="AH14" s="1"/>
      <c r="AI14" s="1"/>
      <c r="AJ14" s="1"/>
      <c r="AK14" s="1"/>
      <c r="AL14" s="1"/>
      <c r="AM14" s="1"/>
      <c r="AN14" s="1"/>
      <c r="AO14" s="1"/>
      <c r="AP14" s="1"/>
      <c r="AQ14" s="1"/>
    </row>
    <row r="15" spans="1:51" ht="4.5" customHeight="1" thickBot="1">
      <c r="A15" s="1"/>
      <c r="B15" s="4"/>
      <c r="C15" s="4"/>
      <c r="D15" s="2"/>
      <c r="E15" s="2"/>
      <c r="F15" s="4"/>
      <c r="G15" s="4"/>
      <c r="H15" s="4"/>
      <c r="I15" s="4"/>
      <c r="J15" s="4"/>
      <c r="K15" s="4"/>
      <c r="L15" s="4"/>
      <c r="M15" s="4"/>
      <c r="N15" s="4"/>
      <c r="O15" s="4"/>
      <c r="P15" s="4"/>
      <c r="Q15" s="4"/>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51" ht="15.75" customHeight="1">
      <c r="A16" s="1"/>
      <c r="B16" s="295" t="s">
        <v>31</v>
      </c>
      <c r="C16" s="283"/>
      <c r="D16" s="296"/>
      <c r="E16" s="5"/>
      <c r="F16" s="5"/>
      <c r="G16" s="5"/>
      <c r="H16" s="5"/>
      <c r="I16" s="5"/>
      <c r="J16" s="5"/>
      <c r="K16" s="6"/>
      <c r="L16" s="5"/>
      <c r="M16" s="6"/>
      <c r="N16" s="5"/>
      <c r="O16" s="7"/>
      <c r="P16" s="8"/>
      <c r="Q16" s="7"/>
      <c r="R16" s="8"/>
      <c r="S16" s="7"/>
      <c r="T16" s="8"/>
      <c r="U16" s="9"/>
      <c r="V16" s="1"/>
      <c r="W16" s="1"/>
      <c r="X16" s="1"/>
      <c r="Y16" s="1"/>
      <c r="Z16" s="1"/>
      <c r="AA16" s="1"/>
      <c r="AB16" s="1"/>
      <c r="AC16" s="1"/>
      <c r="AD16" s="1"/>
      <c r="AE16" s="1"/>
      <c r="AF16" s="1"/>
      <c r="AG16" s="1"/>
      <c r="AH16" s="1"/>
      <c r="AI16" s="1"/>
      <c r="AJ16" s="1"/>
      <c r="AK16" s="1"/>
      <c r="AL16" s="1"/>
      <c r="AM16" s="1"/>
      <c r="AN16" s="1"/>
      <c r="AO16" s="1"/>
      <c r="AP16" s="1"/>
      <c r="AQ16" s="1"/>
    </row>
    <row r="17" spans="1:43" ht="14.4">
      <c r="A17" s="2"/>
      <c r="B17" s="293" t="s">
        <v>7</v>
      </c>
      <c r="C17" s="294"/>
      <c r="D17" s="10">
        <f>MROUND(L14*0.65,AQ5)</f>
        <v>72.5</v>
      </c>
      <c r="E17" s="11">
        <v>8</v>
      </c>
      <c r="F17" s="10">
        <f>MROUND(L14*0.75,AQ5)</f>
        <v>82.5</v>
      </c>
      <c r="G17" s="11">
        <v>6</v>
      </c>
      <c r="H17" s="10">
        <f>MROUND(L14*0.85,AQ5)</f>
        <v>92.5</v>
      </c>
      <c r="I17" s="11">
        <v>4</v>
      </c>
      <c r="J17" s="10">
        <f>MROUND(L14*0.85,AQ5)</f>
        <v>92.5</v>
      </c>
      <c r="K17" s="11">
        <v>4</v>
      </c>
      <c r="L17" s="10">
        <f>MROUND(L14*0.85,AQ5)</f>
        <v>92.5</v>
      </c>
      <c r="M17" s="11">
        <v>4</v>
      </c>
      <c r="N17" s="10">
        <f>MROUND(L14*0.8,AQ5)</f>
        <v>87.5</v>
      </c>
      <c r="O17" s="11">
        <v>5</v>
      </c>
      <c r="P17" s="10">
        <f>MROUND(L14*0.75,AQ5)</f>
        <v>82.5</v>
      </c>
      <c r="Q17" s="11">
        <v>6</v>
      </c>
      <c r="R17" s="10">
        <f>MROUND(L14*0.7,AQ5)</f>
        <v>77.5</v>
      </c>
      <c r="S17" s="11">
        <v>7</v>
      </c>
      <c r="T17" s="10">
        <f>MROUND(L14*0.65,AQ5)</f>
        <v>72.5</v>
      </c>
      <c r="U17" s="12">
        <v>8</v>
      </c>
      <c r="V17" s="2"/>
      <c r="W17" s="2"/>
      <c r="X17" s="2"/>
      <c r="Y17" s="2"/>
      <c r="Z17" s="2"/>
      <c r="AA17" s="2"/>
      <c r="AB17" s="2"/>
      <c r="AC17" s="2"/>
      <c r="AD17" s="2"/>
      <c r="AE17" s="2"/>
      <c r="AF17" s="2"/>
      <c r="AG17" s="2"/>
      <c r="AH17" s="2"/>
      <c r="AI17" s="2"/>
      <c r="AJ17" s="2"/>
      <c r="AK17" s="2"/>
      <c r="AL17" s="2"/>
      <c r="AM17" s="2"/>
      <c r="AN17" s="2"/>
      <c r="AO17" s="2"/>
      <c r="AP17" s="2"/>
      <c r="AQ17" s="2"/>
    </row>
    <row r="18" spans="1:43" ht="14.4">
      <c r="A18" s="1"/>
      <c r="B18" s="297" t="s">
        <v>11</v>
      </c>
      <c r="C18" s="298"/>
      <c r="D18" s="13">
        <f>MROUND(T14*0.5,AQ5)</f>
        <v>37.5</v>
      </c>
      <c r="E18" s="14">
        <v>6</v>
      </c>
      <c r="F18" s="13">
        <f>MROUND(T14*0.6,AQ5)</f>
        <v>42.5</v>
      </c>
      <c r="G18" s="14">
        <v>5</v>
      </c>
      <c r="H18" s="13">
        <f>MROUND(T14*0.7,AQ5)</f>
        <v>50</v>
      </c>
      <c r="I18" s="14">
        <v>3</v>
      </c>
      <c r="J18" s="13">
        <f>H18</f>
        <v>50</v>
      </c>
      <c r="K18" s="14">
        <v>5</v>
      </c>
      <c r="L18" s="13">
        <f>J18</f>
        <v>50</v>
      </c>
      <c r="M18" s="14">
        <v>7</v>
      </c>
      <c r="N18" s="13">
        <f>L18</f>
        <v>50</v>
      </c>
      <c r="O18" s="14">
        <v>4</v>
      </c>
      <c r="P18" s="13">
        <f>N18</f>
        <v>50</v>
      </c>
      <c r="Q18" s="14">
        <v>6</v>
      </c>
      <c r="R18" s="13">
        <f>P18</f>
        <v>50</v>
      </c>
      <c r="S18" s="14">
        <v>8</v>
      </c>
      <c r="T18" s="13"/>
      <c r="U18" s="15"/>
      <c r="V18" s="1"/>
      <c r="W18" s="1"/>
      <c r="X18" s="1"/>
      <c r="Y18" s="1"/>
      <c r="Z18" s="1"/>
      <c r="AA18" s="1"/>
      <c r="AB18" s="1"/>
      <c r="AC18" s="1"/>
      <c r="AD18" s="1"/>
      <c r="AE18" s="1"/>
      <c r="AF18" s="1"/>
      <c r="AG18" s="1"/>
      <c r="AH18" s="1"/>
      <c r="AI18" s="1"/>
      <c r="AJ18" s="1"/>
      <c r="AK18" s="1"/>
      <c r="AL18" s="1"/>
      <c r="AM18" s="1"/>
      <c r="AN18" s="1"/>
      <c r="AO18" s="1"/>
      <c r="AP18" s="1"/>
      <c r="AQ18" s="1"/>
    </row>
    <row r="19" spans="1:43" ht="15.75" customHeight="1">
      <c r="A19" s="1"/>
      <c r="B19" s="288" t="s">
        <v>12</v>
      </c>
      <c r="C19" s="300"/>
      <c r="D19" s="290" t="s">
        <v>13</v>
      </c>
      <c r="E19" s="291"/>
      <c r="F19" s="291"/>
      <c r="G19" s="291"/>
      <c r="H19" s="291"/>
      <c r="I19" s="291"/>
      <c r="J19" s="291"/>
      <c r="K19" s="291"/>
      <c r="L19" s="291"/>
      <c r="M19" s="291"/>
      <c r="N19" s="291"/>
      <c r="O19" s="291"/>
      <c r="P19" s="291"/>
      <c r="Q19" s="291"/>
      <c r="R19" s="291"/>
      <c r="S19" s="291"/>
      <c r="T19" s="291"/>
      <c r="U19" s="292"/>
      <c r="V19" s="1"/>
      <c r="W19" s="1"/>
      <c r="X19" s="1"/>
      <c r="Y19" s="1"/>
      <c r="Z19" s="1"/>
      <c r="AA19" s="1"/>
      <c r="AB19" s="1"/>
      <c r="AC19" s="1"/>
      <c r="AD19" s="1"/>
      <c r="AE19" s="1"/>
      <c r="AF19" s="1"/>
      <c r="AG19" s="1"/>
      <c r="AH19" s="1"/>
      <c r="AI19" s="1"/>
      <c r="AJ19" s="1"/>
      <c r="AK19" s="1"/>
      <c r="AL19" s="1"/>
      <c r="AM19" s="1"/>
      <c r="AN19" s="1"/>
      <c r="AO19" s="1"/>
      <c r="AP19" s="1"/>
      <c r="AQ19" s="1"/>
    </row>
    <row r="20" spans="1:43" ht="4.5" customHeight="1" thickBot="1">
      <c r="A20" s="1"/>
      <c r="B20" s="16"/>
      <c r="C20" s="16"/>
      <c r="D20" s="2"/>
      <c r="E20" s="2"/>
      <c r="F20" s="2"/>
      <c r="G20" s="2"/>
      <c r="H20" s="2"/>
      <c r="I20" s="2"/>
      <c r="J20" s="2"/>
      <c r="K20" s="2"/>
      <c r="L20" s="2"/>
      <c r="M20" s="2"/>
      <c r="N20" s="2"/>
      <c r="O20" s="2"/>
      <c r="P20" s="2"/>
      <c r="Q20" s="2"/>
      <c r="R20" s="2"/>
      <c r="S20" s="2"/>
      <c r="T20" s="2"/>
      <c r="U20" s="2"/>
      <c r="V20" s="1"/>
      <c r="W20" s="1"/>
      <c r="X20" s="1"/>
      <c r="Y20" s="1"/>
      <c r="Z20" s="1"/>
      <c r="AA20" s="1"/>
      <c r="AB20" s="1"/>
      <c r="AC20" s="1"/>
      <c r="AD20" s="1"/>
      <c r="AE20" s="1"/>
      <c r="AF20" s="1"/>
      <c r="AG20" s="1"/>
      <c r="AH20" s="1"/>
      <c r="AI20" s="1"/>
      <c r="AJ20" s="1"/>
      <c r="AK20" s="1"/>
      <c r="AL20" s="1"/>
      <c r="AM20" s="1"/>
      <c r="AN20" s="1"/>
      <c r="AO20" s="1"/>
      <c r="AP20" s="1"/>
      <c r="AQ20" s="1"/>
    </row>
    <row r="21" spans="1:43" ht="15.75" customHeight="1">
      <c r="A21" s="1"/>
      <c r="B21" s="295" t="s">
        <v>32</v>
      </c>
      <c r="C21" s="283"/>
      <c r="D21" s="296"/>
      <c r="E21" s="17"/>
      <c r="F21" s="18"/>
      <c r="G21" s="17"/>
      <c r="H21" s="18"/>
      <c r="I21" s="19"/>
      <c r="J21" s="18"/>
      <c r="K21" s="17"/>
      <c r="L21" s="18"/>
      <c r="M21" s="17"/>
      <c r="N21" s="18"/>
      <c r="O21" s="17"/>
      <c r="P21" s="18"/>
      <c r="Q21" s="17"/>
      <c r="R21" s="18"/>
      <c r="S21" s="17"/>
      <c r="T21" s="18"/>
      <c r="U21" s="20"/>
      <c r="V21" s="1"/>
      <c r="W21" s="1"/>
      <c r="X21" s="1"/>
      <c r="Y21" s="1"/>
      <c r="Z21" s="1"/>
      <c r="AA21" s="1"/>
      <c r="AB21" s="1"/>
      <c r="AC21" s="1"/>
      <c r="AD21" s="1"/>
      <c r="AE21" s="1"/>
      <c r="AF21" s="1"/>
      <c r="AG21" s="1"/>
      <c r="AH21" s="1"/>
      <c r="AI21" s="1"/>
      <c r="AJ21" s="1"/>
      <c r="AK21" s="1"/>
      <c r="AL21" s="1"/>
      <c r="AM21" s="1"/>
      <c r="AN21" s="1"/>
      <c r="AO21" s="1"/>
      <c r="AP21" s="1"/>
      <c r="AQ21" s="1"/>
    </row>
    <row r="22" spans="1:43" ht="15.75" customHeight="1">
      <c r="A22" s="1"/>
      <c r="B22" s="293" t="s">
        <v>14</v>
      </c>
      <c r="C22" s="301"/>
      <c r="D22" s="21">
        <f>MROUND(H14*0.75,AQ5)</f>
        <v>110</v>
      </c>
      <c r="E22" s="11">
        <v>5</v>
      </c>
      <c r="F22" s="10">
        <f>MROUND(H14*0.85,AQ5)</f>
        <v>122.5</v>
      </c>
      <c r="G22" s="11">
        <v>3</v>
      </c>
      <c r="H22" s="22">
        <f>MROUND(H14*0.95,AQ5)</f>
        <v>137.5</v>
      </c>
      <c r="I22" s="23">
        <v>1</v>
      </c>
      <c r="J22" s="10">
        <f>MROUND(H14*0.9,AQ5)</f>
        <v>130</v>
      </c>
      <c r="K22" s="11">
        <v>3</v>
      </c>
      <c r="L22" s="10">
        <f>MROUND(H14*0.85,AQ5)</f>
        <v>122.5</v>
      </c>
      <c r="M22" s="11">
        <v>3</v>
      </c>
      <c r="N22" s="10">
        <f>MROUND(H14*0.8,AQ5)</f>
        <v>115</v>
      </c>
      <c r="O22" s="11">
        <v>3</v>
      </c>
      <c r="P22" s="10">
        <f>MROUND(H14*0.75,AQ5)</f>
        <v>110</v>
      </c>
      <c r="Q22" s="11">
        <v>5</v>
      </c>
      <c r="R22" s="10">
        <f>MROUND(H14*0.7,AQ5)</f>
        <v>102.5</v>
      </c>
      <c r="S22" s="11">
        <v>5</v>
      </c>
      <c r="T22" s="10">
        <f>MROUND(H14*0.65,AQ5)</f>
        <v>95</v>
      </c>
      <c r="U22" s="12">
        <v>5</v>
      </c>
      <c r="V22" s="1"/>
      <c r="W22" s="1"/>
      <c r="X22" s="1"/>
      <c r="Y22" s="1"/>
      <c r="Z22" s="1"/>
      <c r="AA22" s="1"/>
      <c r="AB22" s="1"/>
      <c r="AC22" s="1"/>
      <c r="AD22" s="1"/>
      <c r="AE22" s="1"/>
      <c r="AF22" s="1"/>
      <c r="AG22" s="1"/>
      <c r="AH22" s="1"/>
      <c r="AI22" s="1"/>
      <c r="AJ22" s="1"/>
      <c r="AK22" s="1"/>
      <c r="AL22" s="1"/>
      <c r="AM22" s="1"/>
      <c r="AN22" s="1"/>
      <c r="AO22" s="1"/>
      <c r="AP22" s="1"/>
      <c r="AQ22" s="1"/>
    </row>
    <row r="23" spans="1:43" ht="15.75" customHeight="1">
      <c r="A23" s="1"/>
      <c r="B23" s="297" t="s">
        <v>15</v>
      </c>
      <c r="C23" s="306"/>
      <c r="D23" s="24">
        <f>MROUND(P14*0.5,AQ5)</f>
        <v>87.5</v>
      </c>
      <c r="E23" s="14">
        <v>5</v>
      </c>
      <c r="F23" s="13">
        <f>MROUND(P14*0.6,AQ5)</f>
        <v>102.5</v>
      </c>
      <c r="G23" s="14">
        <v>5</v>
      </c>
      <c r="H23" s="13">
        <f>MROUND(P14*0.7,AQ5)</f>
        <v>120</v>
      </c>
      <c r="I23" s="14">
        <v>3</v>
      </c>
      <c r="J23" s="13">
        <f>H23</f>
        <v>120</v>
      </c>
      <c r="K23" s="14">
        <v>5</v>
      </c>
      <c r="L23" s="13">
        <f>J23</f>
        <v>120</v>
      </c>
      <c r="M23" s="14">
        <v>7</v>
      </c>
      <c r="N23" s="13">
        <f>L23</f>
        <v>120</v>
      </c>
      <c r="O23" s="14">
        <v>4</v>
      </c>
      <c r="P23" s="13">
        <f>N23</f>
        <v>120</v>
      </c>
      <c r="Q23" s="14">
        <v>6</v>
      </c>
      <c r="R23" s="13">
        <f>P23</f>
        <v>120</v>
      </c>
      <c r="S23" s="14">
        <v>8</v>
      </c>
      <c r="T23" s="13"/>
      <c r="U23" s="15"/>
      <c r="V23" s="1"/>
      <c r="W23" s="1"/>
      <c r="X23" s="1"/>
      <c r="Y23" s="1"/>
      <c r="Z23" s="1"/>
      <c r="AA23" s="1"/>
      <c r="AB23" s="1"/>
      <c r="AC23" s="1"/>
      <c r="AD23" s="1"/>
      <c r="AE23" s="1"/>
      <c r="AF23" s="1"/>
      <c r="AG23" s="1"/>
      <c r="AH23" s="1"/>
      <c r="AI23" s="1"/>
      <c r="AJ23" s="1"/>
      <c r="AK23" s="1"/>
      <c r="AL23" s="1"/>
      <c r="AM23" s="1"/>
      <c r="AN23" s="1"/>
      <c r="AO23" s="1"/>
      <c r="AP23" s="1"/>
      <c r="AQ23" s="1"/>
    </row>
    <row r="24" spans="1:43" ht="15.75" customHeight="1">
      <c r="A24" s="1"/>
      <c r="B24" s="288" t="s">
        <v>12</v>
      </c>
      <c r="C24" s="289"/>
      <c r="D24" s="299" t="s">
        <v>16</v>
      </c>
      <c r="E24" s="291"/>
      <c r="F24" s="291"/>
      <c r="G24" s="291"/>
      <c r="H24" s="291"/>
      <c r="I24" s="291"/>
      <c r="J24" s="291"/>
      <c r="K24" s="291"/>
      <c r="L24" s="291"/>
      <c r="M24" s="291"/>
      <c r="N24" s="291"/>
      <c r="O24" s="291"/>
      <c r="P24" s="291"/>
      <c r="Q24" s="291"/>
      <c r="R24" s="291"/>
      <c r="S24" s="291"/>
      <c r="T24" s="291"/>
      <c r="U24" s="292"/>
      <c r="V24" s="1"/>
      <c r="W24" s="1"/>
      <c r="X24" s="1"/>
      <c r="Y24" s="1"/>
      <c r="Z24" s="1"/>
      <c r="AA24" s="1"/>
      <c r="AB24" s="1"/>
      <c r="AC24" s="1"/>
      <c r="AD24" s="1"/>
      <c r="AE24" s="1"/>
      <c r="AF24" s="1"/>
      <c r="AG24" s="1"/>
      <c r="AH24" s="1"/>
      <c r="AI24" s="1"/>
      <c r="AJ24" s="1"/>
      <c r="AK24" s="1"/>
      <c r="AL24" s="1"/>
      <c r="AM24" s="1"/>
      <c r="AN24" s="1"/>
      <c r="AO24" s="1"/>
      <c r="AP24" s="1"/>
      <c r="AQ24" s="1"/>
    </row>
    <row r="25" spans="1:43" ht="4.5" customHeight="1" thickBot="1">
      <c r="A25" s="1"/>
      <c r="B25" s="16"/>
      <c r="C25" s="16"/>
      <c r="D25" s="2"/>
      <c r="E25" s="2"/>
      <c r="F25" s="2"/>
      <c r="G25" s="2"/>
      <c r="H25" s="2"/>
      <c r="I25" s="2"/>
      <c r="J25" s="2"/>
      <c r="K25" s="2"/>
      <c r="L25" s="2"/>
      <c r="M25" s="2"/>
      <c r="N25" s="2"/>
      <c r="O25" s="2"/>
      <c r="P25" s="2"/>
      <c r="Q25" s="2"/>
      <c r="R25" s="2"/>
      <c r="S25" s="2"/>
      <c r="T25" s="2"/>
      <c r="U25" s="2"/>
      <c r="V25" s="1"/>
      <c r="W25" s="1"/>
      <c r="X25" s="1"/>
      <c r="Y25" s="1"/>
      <c r="Z25" s="1"/>
      <c r="AA25" s="1"/>
      <c r="AB25" s="1"/>
      <c r="AC25" s="1"/>
      <c r="AD25" s="1"/>
      <c r="AE25" s="1"/>
      <c r="AF25" s="1"/>
      <c r="AG25" s="1"/>
      <c r="AH25" s="1"/>
      <c r="AI25" s="1"/>
      <c r="AJ25" s="1"/>
      <c r="AK25" s="1"/>
      <c r="AL25" s="1"/>
      <c r="AM25" s="1"/>
      <c r="AN25" s="1"/>
      <c r="AO25" s="1"/>
      <c r="AP25" s="1"/>
      <c r="AQ25" s="1"/>
    </row>
    <row r="26" spans="1:43" ht="15.75" customHeight="1">
      <c r="A26" s="1"/>
      <c r="B26" s="295" t="s">
        <v>34</v>
      </c>
      <c r="C26" s="283"/>
      <c r="D26" s="296"/>
      <c r="E26" s="17"/>
      <c r="F26" s="18"/>
      <c r="G26" s="17"/>
      <c r="H26" s="18"/>
      <c r="I26" s="19"/>
      <c r="J26" s="18"/>
      <c r="K26" s="17"/>
      <c r="L26" s="18"/>
      <c r="M26" s="17"/>
      <c r="N26" s="18"/>
      <c r="O26" s="17"/>
      <c r="P26" s="18"/>
      <c r="Q26" s="17"/>
      <c r="R26" s="18"/>
      <c r="S26" s="17"/>
      <c r="T26" s="18"/>
      <c r="U26" s="20"/>
      <c r="V26" s="1"/>
      <c r="W26" s="1"/>
      <c r="X26" s="1"/>
      <c r="Y26" s="1"/>
      <c r="Z26" s="1"/>
      <c r="AA26" s="1"/>
      <c r="AB26" s="1"/>
      <c r="AC26" s="1"/>
      <c r="AD26" s="1"/>
      <c r="AE26" s="1"/>
      <c r="AF26" s="1"/>
      <c r="AG26" s="1"/>
      <c r="AH26" s="1"/>
      <c r="AI26" s="1"/>
      <c r="AJ26" s="1"/>
      <c r="AK26" s="1"/>
      <c r="AL26" s="1"/>
      <c r="AM26" s="1"/>
      <c r="AN26" s="1"/>
      <c r="AO26" s="1"/>
      <c r="AP26" s="1"/>
      <c r="AQ26" s="1"/>
    </row>
    <row r="27" spans="1:43" ht="15.75" customHeight="1">
      <c r="A27" s="1"/>
      <c r="B27" s="293" t="s">
        <v>7</v>
      </c>
      <c r="C27" s="301"/>
      <c r="D27" s="21">
        <f>MROUND(L14*0.75,AQ5)</f>
        <v>82.5</v>
      </c>
      <c r="E27" s="11">
        <v>5</v>
      </c>
      <c r="F27" s="10">
        <f>MROUND(L14*0.85,AQ5)</f>
        <v>92.5</v>
      </c>
      <c r="G27" s="11">
        <v>3</v>
      </c>
      <c r="H27" s="22">
        <f>MROUND(L14*0.95,AQ5)</f>
        <v>105</v>
      </c>
      <c r="I27" s="23">
        <v>1</v>
      </c>
      <c r="J27" s="10">
        <f>MROUND(L14*0.9,AQ5)</f>
        <v>100</v>
      </c>
      <c r="K27" s="11">
        <v>3</v>
      </c>
      <c r="L27" s="10">
        <f>MROUND(L14*0.85,AQ5)</f>
        <v>92.5</v>
      </c>
      <c r="M27" s="11">
        <v>5</v>
      </c>
      <c r="N27" s="10">
        <f>MROUND(L14*0.8,AQ5)</f>
        <v>87.5</v>
      </c>
      <c r="O27" s="11">
        <v>3</v>
      </c>
      <c r="P27" s="10">
        <f>MROUND(L14*0.75,AQ5)</f>
        <v>82.5</v>
      </c>
      <c r="Q27" s="11">
        <v>5</v>
      </c>
      <c r="R27" s="10">
        <f>MROUND(L14*0.7,AQ5)</f>
        <v>77.5</v>
      </c>
      <c r="S27" s="11">
        <v>3</v>
      </c>
      <c r="T27" s="10">
        <f>MROUND(L14*0.65,AQ5)</f>
        <v>72.5</v>
      </c>
      <c r="U27" s="12">
        <v>5</v>
      </c>
      <c r="V27" s="1"/>
      <c r="W27" s="1"/>
      <c r="X27" s="1"/>
      <c r="Y27" s="1"/>
      <c r="Z27" s="1"/>
      <c r="AA27" s="1"/>
      <c r="AB27" s="1"/>
      <c r="AC27" s="1"/>
      <c r="AD27" s="1"/>
      <c r="AE27" s="1"/>
      <c r="AF27" s="1"/>
      <c r="AG27" s="1"/>
      <c r="AH27" s="1"/>
      <c r="AI27" s="1"/>
      <c r="AJ27" s="1"/>
      <c r="AK27" s="1"/>
      <c r="AL27" s="1"/>
      <c r="AM27" s="1"/>
      <c r="AN27" s="1"/>
      <c r="AO27" s="1"/>
      <c r="AP27" s="1"/>
      <c r="AQ27" s="1"/>
    </row>
    <row r="28" spans="1:43" ht="15.75" customHeight="1">
      <c r="A28" s="1"/>
      <c r="B28" s="297" t="s">
        <v>17</v>
      </c>
      <c r="C28" s="306"/>
      <c r="D28" s="24">
        <f>MROUND(L14*0.4,AQ5)</f>
        <v>45</v>
      </c>
      <c r="E28" s="14">
        <v>6</v>
      </c>
      <c r="F28" s="24">
        <f>MROUND(L14*0.5,AQ5)</f>
        <v>55</v>
      </c>
      <c r="G28" s="14">
        <v>5</v>
      </c>
      <c r="H28" s="13">
        <f>MROUND(L14*0.6,AQ5)</f>
        <v>65</v>
      </c>
      <c r="I28" s="14">
        <v>3</v>
      </c>
      <c r="J28" s="13">
        <f>H28</f>
        <v>65</v>
      </c>
      <c r="K28" s="14">
        <v>5</v>
      </c>
      <c r="L28" s="13">
        <f>J28</f>
        <v>65</v>
      </c>
      <c r="M28" s="14">
        <v>7</v>
      </c>
      <c r="N28" s="13">
        <f>L28</f>
        <v>65</v>
      </c>
      <c r="O28" s="14">
        <v>4</v>
      </c>
      <c r="P28" s="13">
        <f>N28</f>
        <v>65</v>
      </c>
      <c r="Q28" s="14">
        <v>6</v>
      </c>
      <c r="R28" s="13">
        <f>P28</f>
        <v>65</v>
      </c>
      <c r="S28" s="14">
        <v>8</v>
      </c>
      <c r="T28" s="13"/>
      <c r="U28" s="15"/>
      <c r="V28" s="1"/>
      <c r="W28" s="1"/>
      <c r="X28" s="1"/>
      <c r="Y28" s="1"/>
      <c r="Z28" s="1"/>
      <c r="AA28" s="1"/>
      <c r="AB28" s="1"/>
      <c r="AC28" s="1"/>
      <c r="AD28" s="1"/>
      <c r="AE28" s="1"/>
      <c r="AF28" s="1"/>
      <c r="AG28" s="1"/>
      <c r="AH28" s="1"/>
      <c r="AI28" s="1"/>
      <c r="AJ28" s="1"/>
      <c r="AK28" s="1"/>
      <c r="AL28" s="1"/>
      <c r="AM28" s="1"/>
      <c r="AN28" s="1"/>
      <c r="AO28" s="1"/>
      <c r="AP28" s="1"/>
      <c r="AQ28" s="1"/>
    </row>
    <row r="29" spans="1:43" ht="15.75" customHeight="1">
      <c r="A29" s="1"/>
      <c r="B29" s="288" t="s">
        <v>12</v>
      </c>
      <c r="C29" s="289"/>
      <c r="D29" s="299" t="s">
        <v>18</v>
      </c>
      <c r="E29" s="291"/>
      <c r="F29" s="291"/>
      <c r="G29" s="291"/>
      <c r="H29" s="291"/>
      <c r="I29" s="291"/>
      <c r="J29" s="291"/>
      <c r="K29" s="291"/>
      <c r="L29" s="291"/>
      <c r="M29" s="291"/>
      <c r="N29" s="291"/>
      <c r="O29" s="291"/>
      <c r="P29" s="291"/>
      <c r="Q29" s="291"/>
      <c r="R29" s="291"/>
      <c r="S29" s="291"/>
      <c r="T29" s="291"/>
      <c r="U29" s="292"/>
      <c r="V29" s="1"/>
      <c r="W29" s="1"/>
      <c r="X29" s="1"/>
      <c r="Y29" s="1"/>
      <c r="Z29" s="1"/>
      <c r="AA29" s="1"/>
      <c r="AB29" s="1"/>
      <c r="AC29" s="1"/>
      <c r="AD29" s="1"/>
      <c r="AE29" s="1"/>
      <c r="AF29" s="1"/>
      <c r="AG29" s="1"/>
      <c r="AH29" s="1"/>
      <c r="AI29" s="1"/>
      <c r="AJ29" s="1"/>
      <c r="AK29" s="1"/>
      <c r="AL29" s="1"/>
      <c r="AM29" s="1"/>
      <c r="AN29" s="1"/>
      <c r="AO29" s="1"/>
      <c r="AP29" s="1"/>
      <c r="AQ29" s="1"/>
    </row>
    <row r="30" spans="1:43" ht="4.5" customHeight="1" thickBot="1">
      <c r="A30" s="1"/>
      <c r="B30" s="16"/>
      <c r="C30" s="16"/>
      <c r="D30" s="2"/>
      <c r="E30" s="2"/>
      <c r="F30" s="2"/>
      <c r="G30" s="2"/>
      <c r="H30" s="2"/>
      <c r="I30" s="2"/>
      <c r="J30" s="2"/>
      <c r="K30" s="2"/>
      <c r="L30" s="2"/>
      <c r="M30" s="2"/>
      <c r="N30" s="2"/>
      <c r="O30" s="2"/>
      <c r="P30" s="2"/>
      <c r="Q30" s="2"/>
      <c r="R30" s="2"/>
      <c r="S30" s="2"/>
      <c r="T30" s="2"/>
      <c r="U30" s="2"/>
      <c r="V30" s="1"/>
      <c r="W30" s="1"/>
      <c r="X30" s="1"/>
      <c r="Y30" s="1"/>
      <c r="Z30" s="1"/>
      <c r="AA30" s="1"/>
      <c r="AB30" s="1"/>
      <c r="AC30" s="1"/>
      <c r="AD30" s="1"/>
      <c r="AE30" s="1"/>
      <c r="AF30" s="1"/>
      <c r="AG30" s="1"/>
      <c r="AH30" s="1"/>
      <c r="AI30" s="1"/>
      <c r="AJ30" s="1"/>
      <c r="AK30" s="1"/>
      <c r="AL30" s="1"/>
      <c r="AM30" s="1"/>
      <c r="AN30" s="1"/>
      <c r="AO30" s="1"/>
      <c r="AP30" s="1"/>
      <c r="AQ30" s="1"/>
    </row>
    <row r="31" spans="1:43" ht="15.75" customHeight="1">
      <c r="A31" s="1"/>
      <c r="B31" s="295" t="s">
        <v>35</v>
      </c>
      <c r="C31" s="283"/>
      <c r="D31" s="296"/>
      <c r="E31" s="17"/>
      <c r="F31" s="18"/>
      <c r="G31" s="17"/>
      <c r="H31" s="18"/>
      <c r="I31" s="19"/>
      <c r="J31" s="18"/>
      <c r="K31" s="17"/>
      <c r="L31" s="18"/>
      <c r="M31" s="17"/>
      <c r="N31" s="18"/>
      <c r="O31" s="17"/>
      <c r="P31" s="18"/>
      <c r="Q31" s="17"/>
      <c r="R31" s="18"/>
      <c r="S31" s="17"/>
      <c r="T31" s="18"/>
      <c r="U31" s="25"/>
      <c r="V31" s="1"/>
      <c r="W31" s="1"/>
      <c r="X31" s="1"/>
      <c r="Y31" s="1"/>
      <c r="Z31" s="1"/>
      <c r="AA31" s="1"/>
      <c r="AB31" s="1"/>
      <c r="AC31" s="1"/>
      <c r="AD31" s="1"/>
      <c r="AE31" s="1"/>
      <c r="AF31" s="1"/>
      <c r="AG31" s="1"/>
      <c r="AH31" s="1"/>
      <c r="AI31" s="1"/>
      <c r="AJ31" s="1"/>
      <c r="AK31" s="1"/>
      <c r="AL31" s="1"/>
      <c r="AM31" s="1"/>
      <c r="AN31" s="1"/>
      <c r="AO31" s="1"/>
      <c r="AP31" s="1"/>
      <c r="AQ31" s="1"/>
    </row>
    <row r="32" spans="1:43" ht="15.75" customHeight="1">
      <c r="A32" s="1"/>
      <c r="B32" s="293" t="s">
        <v>8</v>
      </c>
      <c r="C32" s="294"/>
      <c r="D32" s="10">
        <f>MROUND(P14*0.75,AQ5)</f>
        <v>130</v>
      </c>
      <c r="E32" s="11">
        <v>5</v>
      </c>
      <c r="F32" s="10">
        <f>MROUND(P14*0.85,AQ5)</f>
        <v>147.5</v>
      </c>
      <c r="G32" s="11">
        <v>3</v>
      </c>
      <c r="H32" s="22">
        <f>MROUND(P14*0.95,AQ5)</f>
        <v>165</v>
      </c>
      <c r="I32" s="23">
        <v>1</v>
      </c>
      <c r="J32" s="10">
        <f>MROUND(P14*0.9,AQ5)</f>
        <v>155</v>
      </c>
      <c r="K32" s="11">
        <v>3</v>
      </c>
      <c r="L32" s="10">
        <f>MROUND(P14*0.85,AQ5)</f>
        <v>147.5</v>
      </c>
      <c r="M32" s="11">
        <v>3</v>
      </c>
      <c r="N32" s="10">
        <f>MROUND(P14*0.8,AQ5)</f>
        <v>137.5</v>
      </c>
      <c r="O32" s="11">
        <v>3</v>
      </c>
      <c r="P32" s="10">
        <f>MROUND(P14*0.75,AQ5)</f>
        <v>130</v>
      </c>
      <c r="Q32" s="11">
        <v>3</v>
      </c>
      <c r="R32" s="10">
        <f>MROUND(P14*0.7,AQ5)</f>
        <v>120</v>
      </c>
      <c r="S32" s="11">
        <v>3</v>
      </c>
      <c r="T32" s="10">
        <f>MROUND(P14*0.65,AQ5)</f>
        <v>112.5</v>
      </c>
      <c r="U32" s="12">
        <v>3</v>
      </c>
      <c r="V32" s="1"/>
      <c r="W32" s="1"/>
      <c r="X32" s="1"/>
      <c r="Y32" s="1"/>
      <c r="Z32" s="1"/>
      <c r="AA32" s="1"/>
      <c r="AB32" s="1"/>
      <c r="AC32" s="1"/>
      <c r="AD32" s="1"/>
      <c r="AE32" s="1"/>
      <c r="AF32" s="1"/>
      <c r="AG32" s="1"/>
      <c r="AH32" s="1"/>
      <c r="AI32" s="1"/>
      <c r="AJ32" s="1"/>
      <c r="AK32" s="1"/>
      <c r="AL32" s="1"/>
      <c r="AM32" s="1"/>
      <c r="AN32" s="1"/>
      <c r="AO32" s="1"/>
      <c r="AP32" s="1"/>
      <c r="AQ32" s="1"/>
    </row>
    <row r="33" spans="1:43" ht="15.75" customHeight="1">
      <c r="A33" s="1"/>
      <c r="B33" s="297" t="s">
        <v>19</v>
      </c>
      <c r="C33" s="298"/>
      <c r="D33" s="13">
        <f>MROUND(H14*0.35,AQ5)</f>
        <v>50</v>
      </c>
      <c r="E33" s="14">
        <v>5</v>
      </c>
      <c r="F33" s="13">
        <f>MROUND(H14*0.45,AQ5)</f>
        <v>65</v>
      </c>
      <c r="G33" s="14">
        <v>5</v>
      </c>
      <c r="H33" s="13">
        <f>MROUND(H14*0.55,AQ5)</f>
        <v>80</v>
      </c>
      <c r="I33" s="14">
        <v>3</v>
      </c>
      <c r="J33" s="13">
        <f>H33</f>
        <v>80</v>
      </c>
      <c r="K33" s="14">
        <v>5</v>
      </c>
      <c r="L33" s="13">
        <f>J33</f>
        <v>80</v>
      </c>
      <c r="M33" s="14">
        <v>7</v>
      </c>
      <c r="N33" s="13">
        <f>L33</f>
        <v>80</v>
      </c>
      <c r="O33" s="14">
        <v>4</v>
      </c>
      <c r="P33" s="13">
        <f>N33</f>
        <v>80</v>
      </c>
      <c r="Q33" s="14">
        <v>6</v>
      </c>
      <c r="R33" s="13">
        <f>P33</f>
        <v>80</v>
      </c>
      <c r="S33" s="14">
        <v>8</v>
      </c>
      <c r="T33" s="13"/>
      <c r="U33" s="15"/>
      <c r="V33" s="1"/>
      <c r="W33" s="1"/>
      <c r="X33" s="1"/>
      <c r="Y33" s="1"/>
      <c r="Z33" s="1"/>
      <c r="AA33" s="1"/>
      <c r="AB33" s="1"/>
      <c r="AC33" s="1"/>
      <c r="AD33" s="1"/>
      <c r="AE33" s="1"/>
      <c r="AF33" s="1"/>
      <c r="AG33" s="1"/>
      <c r="AH33" s="1"/>
      <c r="AI33" s="1"/>
      <c r="AJ33" s="1"/>
      <c r="AK33" s="1"/>
      <c r="AL33" s="1"/>
      <c r="AM33" s="1"/>
      <c r="AN33" s="1"/>
      <c r="AO33" s="1"/>
      <c r="AP33" s="1"/>
      <c r="AQ33" s="1"/>
    </row>
    <row r="34" spans="1:43" ht="15.75" customHeight="1">
      <c r="A34" s="1"/>
      <c r="B34" s="288" t="s">
        <v>12</v>
      </c>
      <c r="C34" s="300"/>
      <c r="D34" s="290" t="s">
        <v>20</v>
      </c>
      <c r="E34" s="291"/>
      <c r="F34" s="291"/>
      <c r="G34" s="291"/>
      <c r="H34" s="291"/>
      <c r="I34" s="291"/>
      <c r="J34" s="291"/>
      <c r="K34" s="291"/>
      <c r="L34" s="291"/>
      <c r="M34" s="291"/>
      <c r="N34" s="291"/>
      <c r="O34" s="291"/>
      <c r="P34" s="291"/>
      <c r="Q34" s="291"/>
      <c r="R34" s="291"/>
      <c r="S34" s="291"/>
      <c r="T34" s="291"/>
      <c r="U34" s="292"/>
      <c r="V34" s="1"/>
      <c r="W34" s="1"/>
      <c r="X34" s="1"/>
      <c r="Y34" s="1"/>
      <c r="Z34" s="1"/>
      <c r="AA34" s="1"/>
      <c r="AB34" s="1"/>
      <c r="AC34" s="1"/>
      <c r="AD34" s="1"/>
      <c r="AE34" s="1"/>
      <c r="AF34" s="1"/>
      <c r="AG34" s="1"/>
      <c r="AH34" s="1"/>
      <c r="AI34" s="1"/>
      <c r="AJ34" s="1"/>
      <c r="AK34" s="1"/>
      <c r="AL34" s="1"/>
      <c r="AM34" s="1"/>
      <c r="AN34" s="1"/>
      <c r="AO34" s="1"/>
      <c r="AP34" s="1"/>
      <c r="AQ34" s="1"/>
    </row>
    <row r="35" spans="1:43" ht="4.5" customHeight="1">
      <c r="A35" s="1"/>
      <c r="B35" s="26"/>
      <c r="C35" s="26"/>
      <c r="D35" s="27"/>
      <c r="E35" s="2"/>
      <c r="F35" s="2"/>
      <c r="G35" s="2"/>
      <c r="H35" s="2"/>
      <c r="I35" s="2"/>
      <c r="J35" s="2"/>
      <c r="K35" s="2"/>
      <c r="L35" s="2"/>
      <c r="M35" s="2"/>
      <c r="N35" s="2"/>
      <c r="O35" s="2"/>
      <c r="P35" s="2"/>
      <c r="Q35" s="2"/>
      <c r="R35" s="2"/>
      <c r="S35" s="2"/>
      <c r="T35" s="2"/>
      <c r="U35" s="2"/>
      <c r="V35" s="1"/>
      <c r="W35" s="1"/>
      <c r="X35" s="1"/>
      <c r="Y35" s="1"/>
      <c r="Z35" s="1"/>
      <c r="AA35" s="1"/>
      <c r="AB35" s="1"/>
      <c r="AC35" s="1"/>
      <c r="AD35" s="1"/>
      <c r="AE35" s="1"/>
      <c r="AF35" s="1"/>
      <c r="AG35" s="1"/>
      <c r="AH35" s="1"/>
      <c r="AI35" s="1"/>
      <c r="AJ35" s="1"/>
      <c r="AK35" s="1"/>
      <c r="AL35" s="1"/>
      <c r="AM35" s="1"/>
      <c r="AN35" s="1"/>
      <c r="AO35" s="1"/>
      <c r="AP35" s="1"/>
      <c r="AQ35" s="1"/>
    </row>
    <row r="36" spans="1:43" ht="15.75" customHeight="1">
      <c r="A36" s="28"/>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row>
    <row r="37" spans="1:43" ht="15.75" customHeight="1">
      <c r="A37" s="28"/>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row>
    <row r="38" spans="1:43" ht="15.75" customHeight="1">
      <c r="A38" s="28"/>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row>
    <row r="39" spans="1:43" ht="15.75" customHeight="1">
      <c r="A39" s="28"/>
      <c r="B39" s="1"/>
      <c r="C39" s="1"/>
      <c r="D39" s="1"/>
      <c r="E39" s="1"/>
      <c r="F39" s="1"/>
      <c r="G39" s="1"/>
      <c r="H39" s="1"/>
      <c r="I39" s="1"/>
      <c r="J39" s="1"/>
      <c r="K39" s="1"/>
      <c r="L39" s="1"/>
      <c r="M39" s="1"/>
      <c r="N39" s="1"/>
      <c r="O39" s="1"/>
      <c r="P39" s="1"/>
      <c r="Q39" s="1"/>
      <c r="R39" s="1"/>
      <c r="S39" s="1"/>
      <c r="T39" s="1"/>
      <c r="U39" s="1"/>
      <c r="V39" s="29"/>
      <c r="W39" s="1"/>
      <c r="X39" s="1"/>
      <c r="Y39" s="1"/>
      <c r="Z39" s="1"/>
      <c r="AA39" s="1"/>
      <c r="AB39" s="1"/>
      <c r="AC39" s="1"/>
      <c r="AD39" s="1"/>
      <c r="AE39" s="1"/>
      <c r="AF39" s="1"/>
      <c r="AG39" s="1"/>
      <c r="AH39" s="1"/>
      <c r="AI39" s="1"/>
      <c r="AJ39" s="1"/>
      <c r="AK39" s="1"/>
      <c r="AL39" s="1"/>
      <c r="AM39" s="1"/>
      <c r="AN39" s="1"/>
      <c r="AO39" s="1"/>
      <c r="AP39" s="1"/>
      <c r="AQ39" s="1"/>
    </row>
    <row r="40" spans="1:43" ht="15.75" customHeight="1">
      <c r="A40" s="1"/>
      <c r="B40" s="1"/>
      <c r="C40" s="1"/>
      <c r="D40" s="2"/>
      <c r="E40" s="2"/>
      <c r="F40" s="2"/>
      <c r="G40" s="2"/>
      <c r="H40" s="2"/>
      <c r="I40" s="2"/>
      <c r="J40" s="2"/>
      <c r="K40" s="2"/>
      <c r="L40" s="2"/>
      <c r="M40" s="2"/>
      <c r="N40" s="2"/>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15.75" customHeight="1">
      <c r="A41" s="1"/>
      <c r="B41" s="1"/>
      <c r="C41" s="1"/>
      <c r="D41" s="2"/>
      <c r="E41" s="2"/>
      <c r="F41" s="2"/>
      <c r="G41" s="2"/>
      <c r="H41" s="2"/>
      <c r="I41" s="2"/>
      <c r="J41" s="2"/>
      <c r="K41" s="2"/>
      <c r="L41" s="2"/>
      <c r="M41" s="2"/>
      <c r="N41" s="2"/>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row>
    <row r="42" spans="1:43"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row>
    <row r="43" spans="1: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row>
    <row r="44" spans="1:43"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row>
    <row r="45" spans="1:43" ht="15.75" customHeight="1">
      <c r="A45" s="1"/>
      <c r="B45" s="1"/>
      <c r="C45" s="1"/>
      <c r="D45" s="2"/>
      <c r="E45" s="2"/>
      <c r="F45" s="2"/>
      <c r="G45" s="2"/>
      <c r="H45" s="2"/>
      <c r="I45" s="2"/>
      <c r="J45" s="2"/>
      <c r="K45" s="2"/>
      <c r="L45" s="2"/>
      <c r="M45" s="2"/>
      <c r="N45" s="2"/>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15.75" customHeight="1">
      <c r="A46" s="1"/>
      <c r="B46" s="1"/>
      <c r="C46" s="1"/>
      <c r="D46" s="2"/>
      <c r="E46" s="2"/>
      <c r="F46" s="2"/>
      <c r="G46" s="2"/>
      <c r="H46" s="2"/>
      <c r="I46" s="2"/>
      <c r="J46" s="2"/>
      <c r="K46" s="2"/>
      <c r="L46" s="2"/>
      <c r="M46" s="2"/>
      <c r="N46" s="2"/>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15.75" customHeight="1">
      <c r="A47" s="1"/>
      <c r="B47" s="1"/>
      <c r="C47" s="1"/>
      <c r="D47" s="2"/>
      <c r="E47" s="2"/>
      <c r="F47" s="2"/>
      <c r="G47" s="2"/>
      <c r="H47" s="2"/>
      <c r="I47" s="2"/>
      <c r="J47" s="2"/>
      <c r="K47" s="2"/>
      <c r="L47" s="2"/>
      <c r="M47" s="2"/>
      <c r="N47" s="2"/>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15.75" customHeight="1">
      <c r="A48" s="1"/>
      <c r="B48" s="1"/>
      <c r="C48" s="1"/>
      <c r="D48" s="2"/>
      <c r="E48" s="2"/>
      <c r="F48" s="2"/>
      <c r="G48" s="2"/>
      <c r="H48" s="2"/>
      <c r="I48" s="2"/>
      <c r="J48" s="2"/>
      <c r="K48" s="2"/>
      <c r="L48" s="2"/>
      <c r="M48" s="2"/>
      <c r="N48" s="2"/>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15.75" customHeight="1">
      <c r="A49" s="1"/>
      <c r="B49" s="1"/>
      <c r="C49" s="1"/>
      <c r="D49" s="2"/>
      <c r="E49" s="2"/>
      <c r="F49" s="2"/>
      <c r="G49" s="2"/>
      <c r="H49" s="2"/>
      <c r="I49" s="2"/>
      <c r="J49" s="2"/>
      <c r="K49" s="2"/>
      <c r="L49" s="2"/>
      <c r="M49" s="2"/>
      <c r="N49" s="2"/>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15.75" customHeight="1">
      <c r="A50" s="1"/>
      <c r="B50" s="1"/>
      <c r="C50" s="1"/>
      <c r="D50" s="2"/>
      <c r="E50" s="2"/>
      <c r="F50" s="2"/>
      <c r="G50" s="2"/>
      <c r="H50" s="2"/>
      <c r="I50" s="2"/>
      <c r="J50" s="2"/>
      <c r="K50" s="2"/>
      <c r="L50" s="2"/>
      <c r="M50" s="2"/>
      <c r="N50" s="2"/>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15.75" customHeight="1">
      <c r="A51" s="1"/>
      <c r="B51" s="1"/>
      <c r="C51" s="1"/>
      <c r="D51" s="2"/>
      <c r="E51" s="2"/>
      <c r="F51" s="2"/>
      <c r="G51" s="2"/>
      <c r="H51" s="2"/>
      <c r="I51" s="2"/>
      <c r="J51" s="2"/>
      <c r="K51" s="2"/>
      <c r="L51" s="2"/>
      <c r="M51" s="2"/>
      <c r="N51" s="2"/>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15.75" customHeight="1">
      <c r="A52" s="1"/>
      <c r="B52" s="1"/>
      <c r="C52" s="1"/>
      <c r="D52" s="2"/>
      <c r="E52" s="2"/>
      <c r="F52" s="2"/>
      <c r="G52" s="2"/>
      <c r="H52" s="2"/>
      <c r="I52" s="2"/>
      <c r="J52" s="2"/>
      <c r="K52" s="2"/>
      <c r="L52" s="2"/>
      <c r="M52" s="2"/>
      <c r="N52" s="2"/>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15.75" customHeight="1">
      <c r="A53" s="1"/>
      <c r="B53" s="1"/>
      <c r="C53" s="1"/>
      <c r="D53" s="2"/>
      <c r="E53" s="2"/>
      <c r="F53" s="2"/>
      <c r="G53" s="2"/>
      <c r="H53" s="2"/>
      <c r="I53" s="2"/>
      <c r="J53" s="2"/>
      <c r="K53" s="2"/>
      <c r="L53" s="2"/>
      <c r="M53" s="2"/>
      <c r="N53" s="2"/>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15.75" customHeight="1">
      <c r="A54" s="1"/>
      <c r="B54" s="1"/>
      <c r="C54" s="1"/>
      <c r="D54" s="2"/>
      <c r="E54" s="2"/>
      <c r="F54" s="2"/>
      <c r="G54" s="2"/>
      <c r="H54" s="2"/>
      <c r="I54" s="2"/>
      <c r="J54" s="2"/>
      <c r="K54" s="2"/>
      <c r="L54" s="2"/>
      <c r="M54" s="2"/>
      <c r="N54" s="2"/>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15.75" customHeight="1">
      <c r="A55" s="1"/>
      <c r="B55" s="1"/>
      <c r="C55" s="1"/>
      <c r="D55" s="2"/>
      <c r="E55" s="2"/>
      <c r="F55" s="2"/>
      <c r="G55" s="2"/>
      <c r="H55" s="2"/>
      <c r="I55" s="2"/>
      <c r="J55" s="2"/>
      <c r="K55" s="2"/>
      <c r="L55" s="2"/>
      <c r="M55" s="2"/>
      <c r="N55" s="2"/>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15.75" customHeight="1">
      <c r="A56" s="1"/>
      <c r="B56" s="1"/>
      <c r="C56" s="1"/>
      <c r="D56" s="2"/>
      <c r="E56" s="2"/>
      <c r="F56" s="2"/>
      <c r="G56" s="2"/>
      <c r="H56" s="2"/>
      <c r="I56" s="2"/>
      <c r="J56" s="2"/>
      <c r="K56" s="2"/>
      <c r="L56" s="2"/>
      <c r="M56" s="2"/>
      <c r="N56" s="2"/>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15.75" customHeight="1">
      <c r="A57" s="1"/>
      <c r="B57" s="1"/>
      <c r="C57" s="1"/>
      <c r="D57" s="2"/>
      <c r="E57" s="2"/>
      <c r="F57" s="2"/>
      <c r="G57" s="2"/>
      <c r="H57" s="2"/>
      <c r="I57" s="2"/>
      <c r="J57" s="2"/>
      <c r="K57" s="2"/>
      <c r="L57" s="2"/>
      <c r="M57" s="2"/>
      <c r="N57" s="2"/>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15.75" customHeight="1">
      <c r="A58" s="1"/>
      <c r="B58" s="1"/>
      <c r="C58" s="1"/>
      <c r="D58" s="2"/>
      <c r="E58" s="2"/>
      <c r="F58" s="2"/>
      <c r="G58" s="2"/>
      <c r="H58" s="2"/>
      <c r="I58" s="2"/>
      <c r="J58" s="2"/>
      <c r="K58" s="2"/>
      <c r="L58" s="2"/>
      <c r="M58" s="2"/>
      <c r="N58" s="2"/>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15.75" customHeight="1">
      <c r="A59" s="1"/>
      <c r="B59" s="1"/>
      <c r="C59" s="1"/>
      <c r="D59" s="2"/>
      <c r="E59" s="2"/>
      <c r="F59" s="2"/>
      <c r="G59" s="2"/>
      <c r="H59" s="2"/>
      <c r="I59" s="2"/>
      <c r="J59" s="2"/>
      <c r="K59" s="2"/>
      <c r="L59" s="2"/>
      <c r="M59" s="2"/>
      <c r="N59" s="2"/>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15.75" customHeight="1">
      <c r="A60" s="1"/>
      <c r="B60" s="1"/>
      <c r="C60" s="1"/>
      <c r="D60" s="2"/>
      <c r="E60" s="2"/>
      <c r="F60" s="2"/>
      <c r="G60" s="2"/>
      <c r="H60" s="2"/>
      <c r="I60" s="2"/>
      <c r="J60" s="2"/>
      <c r="K60" s="2"/>
      <c r="L60" s="2"/>
      <c r="M60" s="2"/>
      <c r="N60" s="2"/>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15.75" customHeight="1">
      <c r="A61" s="1"/>
      <c r="B61" s="1"/>
      <c r="C61" s="1"/>
      <c r="D61" s="2"/>
      <c r="E61" s="2"/>
      <c r="F61" s="2"/>
      <c r="G61" s="2"/>
      <c r="H61" s="2"/>
      <c r="I61" s="2"/>
      <c r="J61" s="2"/>
      <c r="K61" s="2"/>
      <c r="L61" s="2"/>
      <c r="M61" s="2"/>
      <c r="N61" s="2"/>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15.75" customHeight="1">
      <c r="A62" s="1"/>
      <c r="B62" s="1"/>
      <c r="C62" s="1"/>
      <c r="D62" s="2"/>
      <c r="E62" s="2"/>
      <c r="F62" s="2"/>
      <c r="G62" s="2"/>
      <c r="H62" s="2"/>
      <c r="I62" s="2"/>
      <c r="J62" s="2"/>
      <c r="K62" s="2"/>
      <c r="L62" s="2"/>
      <c r="M62" s="2"/>
      <c r="N62" s="2"/>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15.75" customHeight="1">
      <c r="A63" s="1"/>
      <c r="B63" s="1"/>
      <c r="C63" s="1"/>
      <c r="D63" s="2"/>
      <c r="E63" s="2"/>
      <c r="F63" s="2"/>
      <c r="G63" s="2"/>
      <c r="H63" s="2"/>
      <c r="I63" s="2"/>
      <c r="J63" s="2"/>
      <c r="K63" s="2"/>
      <c r="L63" s="2"/>
      <c r="M63" s="2"/>
      <c r="N63" s="2"/>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15.75" customHeight="1">
      <c r="A64" s="1"/>
      <c r="B64" s="1"/>
      <c r="C64" s="1"/>
      <c r="D64" s="2"/>
      <c r="E64" s="2"/>
      <c r="F64" s="2"/>
      <c r="G64" s="2"/>
      <c r="H64" s="2"/>
      <c r="I64" s="2"/>
      <c r="J64" s="2"/>
      <c r="K64" s="2"/>
      <c r="L64" s="2"/>
      <c r="M64" s="2"/>
      <c r="N64" s="2"/>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15.75" customHeight="1">
      <c r="A65" s="1"/>
      <c r="B65" s="1"/>
      <c r="C65" s="1"/>
      <c r="D65" s="2"/>
      <c r="E65" s="2"/>
      <c r="F65" s="2"/>
      <c r="G65" s="2"/>
      <c r="H65" s="2"/>
      <c r="I65" s="2"/>
      <c r="J65" s="2"/>
      <c r="K65" s="2"/>
      <c r="L65" s="2"/>
      <c r="M65" s="2"/>
      <c r="N65" s="2"/>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15.75" customHeight="1">
      <c r="A66" s="1"/>
      <c r="B66" s="1"/>
      <c r="C66" s="1"/>
      <c r="D66" s="2"/>
      <c r="E66" s="2"/>
      <c r="F66" s="2"/>
      <c r="G66" s="2"/>
      <c r="H66" s="2"/>
      <c r="I66" s="2"/>
      <c r="J66" s="2"/>
      <c r="K66" s="2"/>
      <c r="L66" s="2"/>
      <c r="M66" s="2"/>
      <c r="N66" s="2"/>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15.75" customHeight="1">
      <c r="A67" s="1"/>
      <c r="B67" s="1"/>
      <c r="C67" s="1"/>
      <c r="D67" s="2"/>
      <c r="E67" s="2"/>
      <c r="F67" s="2"/>
      <c r="G67" s="2"/>
      <c r="H67" s="2"/>
      <c r="I67" s="2"/>
      <c r="J67" s="2"/>
      <c r="K67" s="2"/>
      <c r="L67" s="2"/>
      <c r="M67" s="2"/>
      <c r="N67" s="2"/>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15.75" customHeight="1">
      <c r="A68" s="1"/>
      <c r="B68" s="1"/>
      <c r="C68" s="1"/>
      <c r="D68" s="2"/>
      <c r="E68" s="2"/>
      <c r="F68" s="2"/>
      <c r="G68" s="2"/>
      <c r="H68" s="2"/>
      <c r="I68" s="2"/>
      <c r="J68" s="2"/>
      <c r="K68" s="2"/>
      <c r="L68" s="2"/>
      <c r="M68" s="2"/>
      <c r="N68" s="2"/>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15.75" customHeight="1">
      <c r="A69" s="1"/>
      <c r="B69" s="1"/>
      <c r="C69" s="1"/>
      <c r="D69" s="2"/>
      <c r="E69" s="2"/>
      <c r="F69" s="2"/>
      <c r="G69" s="2"/>
      <c r="H69" s="2"/>
      <c r="I69" s="2"/>
      <c r="J69" s="2"/>
      <c r="K69" s="2"/>
      <c r="L69" s="2"/>
      <c r="M69" s="2"/>
      <c r="N69" s="2"/>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15.75" customHeight="1">
      <c r="A70" s="1"/>
      <c r="B70" s="1"/>
      <c r="C70" s="1"/>
      <c r="D70" s="2"/>
      <c r="E70" s="2"/>
      <c r="F70" s="2"/>
      <c r="G70" s="2"/>
      <c r="H70" s="2"/>
      <c r="I70" s="2"/>
      <c r="J70" s="2"/>
      <c r="K70" s="2"/>
      <c r="L70" s="2"/>
      <c r="M70" s="2"/>
      <c r="N70" s="2"/>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15.75" customHeight="1">
      <c r="A71" s="1"/>
      <c r="B71" s="1"/>
      <c r="C71" s="1"/>
      <c r="D71" s="2"/>
      <c r="E71" s="2"/>
      <c r="F71" s="2"/>
      <c r="G71" s="2"/>
      <c r="H71" s="2"/>
      <c r="I71" s="2"/>
      <c r="J71" s="2"/>
      <c r="K71" s="2"/>
      <c r="L71" s="2"/>
      <c r="M71" s="2"/>
      <c r="N71" s="2"/>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15.75" customHeight="1">
      <c r="A72" s="1"/>
      <c r="B72" s="1"/>
      <c r="C72" s="1"/>
      <c r="D72" s="2"/>
      <c r="E72" s="2"/>
      <c r="F72" s="2"/>
      <c r="G72" s="2"/>
      <c r="H72" s="2"/>
      <c r="I72" s="2"/>
      <c r="J72" s="2"/>
      <c r="K72" s="2"/>
      <c r="L72" s="2"/>
      <c r="M72" s="2"/>
      <c r="N72" s="2"/>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15.75" customHeight="1">
      <c r="A73" s="1"/>
      <c r="B73" s="1"/>
      <c r="C73" s="1"/>
      <c r="D73" s="2"/>
      <c r="E73" s="2"/>
      <c r="F73" s="2"/>
      <c r="G73" s="2"/>
      <c r="H73" s="2"/>
      <c r="I73" s="2"/>
      <c r="J73" s="2"/>
      <c r="K73" s="2"/>
      <c r="L73" s="2"/>
      <c r="M73" s="2"/>
      <c r="N73" s="2"/>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15.75" customHeight="1">
      <c r="A74" s="1"/>
      <c r="B74" s="1"/>
      <c r="C74" s="1"/>
      <c r="D74" s="2"/>
      <c r="E74" s="2"/>
      <c r="F74" s="2"/>
      <c r="G74" s="2"/>
      <c r="H74" s="2"/>
      <c r="I74" s="2"/>
      <c r="J74" s="2"/>
      <c r="K74" s="2"/>
      <c r="L74" s="2"/>
      <c r="M74" s="2"/>
      <c r="N74" s="2"/>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15.75" customHeight="1">
      <c r="A75" s="1"/>
      <c r="B75" s="1"/>
      <c r="C75" s="1"/>
      <c r="D75" s="2"/>
      <c r="E75" s="2"/>
      <c r="F75" s="2"/>
      <c r="G75" s="2"/>
      <c r="H75" s="2"/>
      <c r="I75" s="2"/>
      <c r="J75" s="2"/>
      <c r="K75" s="2"/>
      <c r="L75" s="2"/>
      <c r="M75" s="2"/>
      <c r="N75" s="2"/>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15.75" customHeight="1">
      <c r="A76" s="1"/>
      <c r="B76" s="1"/>
      <c r="C76" s="1"/>
      <c r="D76" s="2"/>
      <c r="E76" s="2"/>
      <c r="F76" s="2"/>
      <c r="G76" s="2"/>
      <c r="H76" s="2"/>
      <c r="I76" s="2"/>
      <c r="J76" s="2"/>
      <c r="K76" s="2"/>
      <c r="L76" s="2"/>
      <c r="M76" s="2"/>
      <c r="N76" s="2"/>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15.75" customHeight="1">
      <c r="A77" s="1"/>
      <c r="B77" s="1"/>
      <c r="C77" s="1"/>
      <c r="D77" s="2"/>
      <c r="E77" s="2"/>
      <c r="F77" s="2"/>
      <c r="G77" s="2"/>
      <c r="H77" s="2"/>
      <c r="I77" s="2"/>
      <c r="J77" s="2"/>
      <c r="K77" s="2"/>
      <c r="L77" s="2"/>
      <c r="M77" s="2"/>
      <c r="N77" s="2"/>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15.75" customHeight="1">
      <c r="A78" s="1"/>
      <c r="B78" s="1"/>
      <c r="C78" s="1"/>
      <c r="D78" s="2"/>
      <c r="E78" s="2"/>
      <c r="F78" s="2"/>
      <c r="G78" s="2"/>
      <c r="H78" s="2"/>
      <c r="I78" s="2"/>
      <c r="J78" s="2"/>
      <c r="K78" s="2"/>
      <c r="L78" s="2"/>
      <c r="M78" s="2"/>
      <c r="N78" s="2"/>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15.75" customHeight="1">
      <c r="A79" s="1"/>
      <c r="B79" s="1"/>
      <c r="C79" s="1"/>
      <c r="D79" s="2"/>
      <c r="E79" s="2"/>
      <c r="F79" s="2"/>
      <c r="G79" s="2"/>
      <c r="H79" s="2"/>
      <c r="I79" s="2"/>
      <c r="J79" s="2"/>
      <c r="K79" s="2"/>
      <c r="L79" s="2"/>
      <c r="M79" s="2"/>
      <c r="N79" s="2"/>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15.75" customHeight="1">
      <c r="A80" s="1"/>
      <c r="B80" s="1"/>
      <c r="C80" s="1"/>
      <c r="D80" s="2"/>
      <c r="E80" s="2"/>
      <c r="F80" s="2"/>
      <c r="G80" s="2"/>
      <c r="H80" s="2"/>
      <c r="I80" s="2"/>
      <c r="J80" s="2"/>
      <c r="K80" s="2"/>
      <c r="L80" s="2"/>
      <c r="M80" s="2"/>
      <c r="N80" s="2"/>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15.75" customHeight="1">
      <c r="A81" s="1"/>
      <c r="B81" s="1"/>
      <c r="C81" s="1"/>
      <c r="D81" s="2"/>
      <c r="E81" s="2"/>
      <c r="F81" s="2"/>
      <c r="G81" s="2"/>
      <c r="H81" s="2"/>
      <c r="I81" s="2"/>
      <c r="J81" s="2"/>
      <c r="K81" s="2"/>
      <c r="L81" s="2"/>
      <c r="M81" s="2"/>
      <c r="N81" s="2"/>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15.75" customHeight="1">
      <c r="A82" s="1"/>
      <c r="B82" s="1"/>
      <c r="C82" s="1"/>
      <c r="D82" s="2"/>
      <c r="E82" s="2"/>
      <c r="F82" s="2"/>
      <c r="G82" s="2"/>
      <c r="H82" s="2"/>
      <c r="I82" s="2"/>
      <c r="J82" s="2"/>
      <c r="K82" s="2"/>
      <c r="L82" s="2"/>
      <c r="M82" s="2"/>
      <c r="N82" s="2"/>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15.75" customHeight="1">
      <c r="A83" s="1"/>
      <c r="B83" s="1"/>
      <c r="C83" s="1"/>
      <c r="D83" s="2"/>
      <c r="E83" s="2"/>
      <c r="F83" s="2"/>
      <c r="G83" s="2"/>
      <c r="H83" s="2"/>
      <c r="I83" s="2"/>
      <c r="J83" s="2"/>
      <c r="K83" s="2"/>
      <c r="L83" s="2"/>
      <c r="M83" s="2"/>
      <c r="N83" s="2"/>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15.75" customHeight="1">
      <c r="A84" s="1"/>
      <c r="B84" s="1"/>
      <c r="C84" s="1"/>
      <c r="D84" s="2"/>
      <c r="E84" s="2"/>
      <c r="F84" s="2"/>
      <c r="G84" s="2"/>
      <c r="H84" s="2"/>
      <c r="I84" s="2"/>
      <c r="J84" s="2"/>
      <c r="K84" s="2"/>
      <c r="L84" s="2"/>
      <c r="M84" s="2"/>
      <c r="N84" s="2"/>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15.75" customHeight="1">
      <c r="A85" s="1"/>
      <c r="B85" s="1"/>
      <c r="C85" s="1"/>
      <c r="D85" s="2"/>
      <c r="E85" s="2"/>
      <c r="F85" s="2"/>
      <c r="G85" s="2"/>
      <c r="H85" s="2"/>
      <c r="I85" s="2"/>
      <c r="J85" s="2"/>
      <c r="K85" s="2"/>
      <c r="L85" s="2"/>
      <c r="M85" s="2"/>
      <c r="N85" s="2"/>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15.75" customHeight="1">
      <c r="A86" s="1"/>
      <c r="B86" s="1"/>
      <c r="C86" s="1"/>
      <c r="D86" s="2"/>
      <c r="E86" s="2"/>
      <c r="F86" s="2"/>
      <c r="G86" s="2"/>
      <c r="H86" s="2"/>
      <c r="I86" s="2"/>
      <c r="J86" s="2"/>
      <c r="K86" s="2"/>
      <c r="L86" s="2"/>
      <c r="M86" s="2"/>
      <c r="N86" s="2"/>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15.75" customHeight="1">
      <c r="A87" s="1"/>
      <c r="B87" s="1"/>
      <c r="C87" s="1"/>
      <c r="D87" s="2"/>
      <c r="E87" s="2"/>
      <c r="F87" s="2"/>
      <c r="G87" s="2"/>
      <c r="H87" s="2"/>
      <c r="I87" s="2"/>
      <c r="J87" s="2"/>
      <c r="K87" s="2"/>
      <c r="L87" s="2"/>
      <c r="M87" s="2"/>
      <c r="N87" s="2"/>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15.75" customHeight="1">
      <c r="A88" s="1"/>
      <c r="B88" s="1"/>
      <c r="C88" s="1"/>
      <c r="D88" s="2"/>
      <c r="E88" s="2"/>
      <c r="F88" s="2"/>
      <c r="G88" s="2"/>
      <c r="H88" s="2"/>
      <c r="I88" s="2"/>
      <c r="J88" s="2"/>
      <c r="K88" s="2"/>
      <c r="L88" s="2"/>
      <c r="M88" s="2"/>
      <c r="N88" s="2"/>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15.75" customHeight="1">
      <c r="A89" s="1"/>
      <c r="B89" s="1"/>
      <c r="C89" s="1"/>
      <c r="D89" s="2"/>
      <c r="E89" s="2"/>
      <c r="F89" s="2"/>
      <c r="G89" s="2"/>
      <c r="H89" s="2"/>
      <c r="I89" s="2"/>
      <c r="J89" s="2"/>
      <c r="K89" s="2"/>
      <c r="L89" s="2"/>
      <c r="M89" s="2"/>
      <c r="N89" s="2"/>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15.75" customHeight="1">
      <c r="A90" s="1"/>
      <c r="B90" s="1"/>
      <c r="C90" s="1"/>
      <c r="D90" s="2"/>
      <c r="E90" s="2"/>
      <c r="F90" s="2"/>
      <c r="G90" s="2"/>
      <c r="H90" s="2"/>
      <c r="I90" s="2"/>
      <c r="J90" s="2"/>
      <c r="K90" s="2"/>
      <c r="L90" s="2"/>
      <c r="M90" s="2"/>
      <c r="N90" s="2"/>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15.75" customHeight="1">
      <c r="A91" s="1"/>
      <c r="B91" s="1"/>
      <c r="C91" s="1"/>
      <c r="D91" s="2"/>
      <c r="E91" s="2"/>
      <c r="F91" s="2"/>
      <c r="G91" s="2"/>
      <c r="H91" s="2"/>
      <c r="I91" s="2"/>
      <c r="J91" s="2"/>
      <c r="K91" s="2"/>
      <c r="L91" s="2"/>
      <c r="M91" s="2"/>
      <c r="N91" s="2"/>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15.75" customHeight="1">
      <c r="A92" s="1"/>
      <c r="B92" s="1"/>
      <c r="C92" s="1"/>
      <c r="D92" s="2"/>
      <c r="E92" s="2"/>
      <c r="F92" s="2"/>
      <c r="G92" s="2"/>
      <c r="H92" s="2"/>
      <c r="I92" s="2"/>
      <c r="J92" s="2"/>
      <c r="K92" s="2"/>
      <c r="L92" s="2"/>
      <c r="M92" s="2"/>
      <c r="N92" s="2"/>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15.75" customHeight="1">
      <c r="A93" s="1"/>
      <c r="B93" s="1"/>
      <c r="C93" s="1"/>
      <c r="D93" s="2"/>
      <c r="E93" s="2"/>
      <c r="F93" s="2"/>
      <c r="G93" s="2"/>
      <c r="H93" s="2"/>
      <c r="I93" s="2"/>
      <c r="J93" s="2"/>
      <c r="K93" s="2"/>
      <c r="L93" s="2"/>
      <c r="M93" s="2"/>
      <c r="N93" s="2"/>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15.75" customHeight="1">
      <c r="A94" s="1"/>
      <c r="B94" s="1"/>
      <c r="C94" s="1"/>
      <c r="D94" s="2"/>
      <c r="E94" s="2"/>
      <c r="F94" s="2"/>
      <c r="G94" s="2"/>
      <c r="H94" s="2"/>
      <c r="I94" s="2"/>
      <c r="J94" s="2"/>
      <c r="K94" s="2"/>
      <c r="L94" s="2"/>
      <c r="M94" s="2"/>
      <c r="N94" s="2"/>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15.75" customHeight="1">
      <c r="A95" s="1"/>
      <c r="B95" s="1"/>
      <c r="C95" s="1"/>
      <c r="D95" s="2"/>
      <c r="E95" s="2"/>
      <c r="F95" s="2"/>
      <c r="G95" s="2"/>
      <c r="H95" s="2"/>
      <c r="I95" s="2"/>
      <c r="J95" s="2"/>
      <c r="K95" s="2"/>
      <c r="L95" s="2"/>
      <c r="M95" s="2"/>
      <c r="N95" s="2"/>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15.75" customHeight="1">
      <c r="A96" s="1"/>
      <c r="B96" s="1"/>
      <c r="C96" s="1"/>
      <c r="D96" s="2"/>
      <c r="E96" s="2"/>
      <c r="F96" s="2"/>
      <c r="G96" s="2"/>
      <c r="H96" s="2"/>
      <c r="I96" s="2"/>
      <c r="J96" s="2"/>
      <c r="K96" s="2"/>
      <c r="L96" s="2"/>
      <c r="M96" s="2"/>
      <c r="N96" s="2"/>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15.75" customHeight="1">
      <c r="A97" s="1"/>
      <c r="B97" s="1"/>
      <c r="C97" s="1"/>
      <c r="D97" s="2"/>
      <c r="E97" s="2"/>
      <c r="F97" s="2"/>
      <c r="G97" s="2"/>
      <c r="H97" s="2"/>
      <c r="I97" s="2"/>
      <c r="J97" s="2"/>
      <c r="K97" s="2"/>
      <c r="L97" s="2"/>
      <c r="M97" s="2"/>
      <c r="N97" s="2"/>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15.75" customHeight="1">
      <c r="A98" s="1"/>
      <c r="B98" s="1"/>
      <c r="C98" s="1"/>
      <c r="D98" s="2"/>
      <c r="E98" s="2"/>
      <c r="F98" s="2"/>
      <c r="G98" s="2"/>
      <c r="H98" s="2"/>
      <c r="I98" s="2"/>
      <c r="J98" s="2"/>
      <c r="K98" s="2"/>
      <c r="L98" s="2"/>
      <c r="M98" s="2"/>
      <c r="N98" s="2"/>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15.75" customHeight="1">
      <c r="A99" s="1"/>
      <c r="B99" s="1"/>
      <c r="C99" s="1"/>
      <c r="D99" s="2"/>
      <c r="E99" s="2"/>
      <c r="F99" s="2"/>
      <c r="G99" s="2"/>
      <c r="H99" s="2"/>
      <c r="I99" s="2"/>
      <c r="J99" s="2"/>
      <c r="K99" s="2"/>
      <c r="L99" s="2"/>
      <c r="M99" s="2"/>
      <c r="N99" s="2"/>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15.75" customHeight="1">
      <c r="A100" s="1"/>
      <c r="B100" s="1"/>
      <c r="C100" s="1"/>
      <c r="D100" s="2"/>
      <c r="E100" s="2"/>
      <c r="F100" s="2"/>
      <c r="G100" s="2"/>
      <c r="H100" s="2"/>
      <c r="I100" s="2"/>
      <c r="J100" s="2"/>
      <c r="K100" s="2"/>
      <c r="L100" s="2"/>
      <c r="M100" s="2"/>
      <c r="N100" s="2"/>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15.75" customHeight="1">
      <c r="A101" s="1"/>
      <c r="B101" s="1"/>
      <c r="C101" s="1"/>
      <c r="D101" s="2"/>
      <c r="E101" s="2"/>
      <c r="F101" s="2"/>
      <c r="G101" s="2"/>
      <c r="H101" s="2"/>
      <c r="I101" s="2"/>
      <c r="J101" s="2"/>
      <c r="K101" s="2"/>
      <c r="L101" s="2"/>
      <c r="M101" s="2"/>
      <c r="N101" s="2"/>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15.75" customHeight="1">
      <c r="A102" s="1"/>
      <c r="B102" s="1"/>
      <c r="C102" s="1"/>
      <c r="D102" s="2"/>
      <c r="E102" s="2"/>
      <c r="F102" s="2"/>
      <c r="G102" s="2"/>
      <c r="H102" s="2"/>
      <c r="I102" s="2"/>
      <c r="J102" s="2"/>
      <c r="K102" s="2"/>
      <c r="L102" s="2"/>
      <c r="M102" s="2"/>
      <c r="N102" s="2"/>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15.75" customHeight="1">
      <c r="A103" s="1"/>
      <c r="B103" s="1"/>
      <c r="C103" s="1"/>
      <c r="D103" s="2"/>
      <c r="E103" s="2"/>
      <c r="F103" s="2"/>
      <c r="G103" s="2"/>
      <c r="H103" s="2"/>
      <c r="I103" s="2"/>
      <c r="J103" s="2"/>
      <c r="K103" s="2"/>
      <c r="L103" s="2"/>
      <c r="M103" s="2"/>
      <c r="N103" s="2"/>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15.75" customHeight="1">
      <c r="A104" s="1"/>
      <c r="B104" s="1"/>
      <c r="C104" s="1"/>
      <c r="D104" s="2"/>
      <c r="E104" s="2"/>
      <c r="F104" s="2"/>
      <c r="G104" s="2"/>
      <c r="H104" s="2"/>
      <c r="I104" s="2"/>
      <c r="J104" s="2"/>
      <c r="K104" s="2"/>
      <c r="L104" s="2"/>
      <c r="M104" s="2"/>
      <c r="N104" s="2"/>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15.75" customHeight="1">
      <c r="A105" s="1"/>
      <c r="B105" s="1"/>
      <c r="C105" s="1"/>
      <c r="D105" s="2"/>
      <c r="E105" s="2"/>
      <c r="F105" s="2"/>
      <c r="G105" s="2"/>
      <c r="H105" s="2"/>
      <c r="I105" s="2"/>
      <c r="J105" s="2"/>
      <c r="K105" s="2"/>
      <c r="L105" s="2"/>
      <c r="M105" s="2"/>
      <c r="N105" s="2"/>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15.75" customHeight="1">
      <c r="A106" s="1"/>
      <c r="B106" s="1"/>
      <c r="C106" s="1"/>
      <c r="D106" s="2"/>
      <c r="E106" s="2"/>
      <c r="F106" s="2"/>
      <c r="G106" s="2"/>
      <c r="H106" s="2"/>
      <c r="I106" s="2"/>
      <c r="J106" s="2"/>
      <c r="K106" s="2"/>
      <c r="L106" s="2"/>
      <c r="M106" s="2"/>
      <c r="N106" s="2"/>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15.75" customHeight="1">
      <c r="A107" s="1"/>
      <c r="B107" s="1"/>
      <c r="C107" s="1"/>
      <c r="D107" s="2"/>
      <c r="E107" s="2"/>
      <c r="F107" s="2"/>
      <c r="G107" s="2"/>
      <c r="H107" s="2"/>
      <c r="I107" s="2"/>
      <c r="J107" s="2"/>
      <c r="K107" s="2"/>
      <c r="L107" s="2"/>
      <c r="M107" s="2"/>
      <c r="N107" s="2"/>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15.75" customHeight="1">
      <c r="A108" s="1"/>
      <c r="B108" s="1"/>
      <c r="C108" s="1"/>
      <c r="D108" s="2"/>
      <c r="E108" s="2"/>
      <c r="F108" s="2"/>
      <c r="G108" s="2"/>
      <c r="H108" s="2"/>
      <c r="I108" s="2"/>
      <c r="J108" s="2"/>
      <c r="K108" s="2"/>
      <c r="L108" s="2"/>
      <c r="M108" s="2"/>
      <c r="N108" s="2"/>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15.75" customHeight="1">
      <c r="A109" s="1"/>
      <c r="B109" s="1"/>
      <c r="C109" s="1"/>
      <c r="D109" s="2"/>
      <c r="E109" s="2"/>
      <c r="F109" s="2"/>
      <c r="G109" s="2"/>
      <c r="H109" s="2"/>
      <c r="I109" s="2"/>
      <c r="J109" s="2"/>
      <c r="K109" s="2"/>
      <c r="L109" s="2"/>
      <c r="M109" s="2"/>
      <c r="N109" s="2"/>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15.75" customHeight="1">
      <c r="A110" s="1"/>
      <c r="B110" s="1"/>
      <c r="C110" s="1"/>
      <c r="D110" s="2"/>
      <c r="E110" s="2"/>
      <c r="F110" s="2"/>
      <c r="G110" s="2"/>
      <c r="H110" s="2"/>
      <c r="I110" s="2"/>
      <c r="J110" s="2"/>
      <c r="K110" s="2"/>
      <c r="L110" s="2"/>
      <c r="M110" s="2"/>
      <c r="N110" s="2"/>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15.75" customHeight="1">
      <c r="A111" s="1"/>
      <c r="B111" s="1"/>
      <c r="C111" s="1"/>
      <c r="D111" s="2"/>
      <c r="E111" s="2"/>
      <c r="F111" s="2"/>
      <c r="G111" s="2"/>
      <c r="H111" s="2"/>
      <c r="I111" s="2"/>
      <c r="J111" s="2"/>
      <c r="K111" s="2"/>
      <c r="L111" s="2"/>
      <c r="M111" s="2"/>
      <c r="N111" s="2"/>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15.75" customHeight="1">
      <c r="A112" s="1"/>
      <c r="B112" s="1"/>
      <c r="C112" s="1"/>
      <c r="D112" s="2"/>
      <c r="E112" s="2"/>
      <c r="F112" s="2"/>
      <c r="G112" s="2"/>
      <c r="H112" s="2"/>
      <c r="I112" s="2"/>
      <c r="J112" s="2"/>
      <c r="K112" s="2"/>
      <c r="L112" s="2"/>
      <c r="M112" s="2"/>
      <c r="N112" s="2"/>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ht="15.75" customHeight="1">
      <c r="A113" s="1"/>
      <c r="B113" s="1"/>
      <c r="C113" s="1"/>
      <c r="D113" s="2"/>
      <c r="E113" s="2"/>
      <c r="F113" s="2"/>
      <c r="G113" s="2"/>
      <c r="H113" s="2"/>
      <c r="I113" s="2"/>
      <c r="J113" s="2"/>
      <c r="K113" s="2"/>
      <c r="L113" s="2"/>
      <c r="M113" s="2"/>
      <c r="N113" s="2"/>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ht="15.75" customHeight="1">
      <c r="A114" s="1"/>
      <c r="B114" s="1"/>
      <c r="C114" s="1"/>
      <c r="D114" s="2"/>
      <c r="E114" s="2"/>
      <c r="F114" s="2"/>
      <c r="G114" s="2"/>
      <c r="H114" s="2"/>
      <c r="I114" s="2"/>
      <c r="J114" s="2"/>
      <c r="K114" s="2"/>
      <c r="L114" s="2"/>
      <c r="M114" s="2"/>
      <c r="N114" s="2"/>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ht="15.75" customHeight="1">
      <c r="A115" s="1"/>
      <c r="B115" s="1"/>
      <c r="C115" s="1"/>
      <c r="D115" s="2"/>
      <c r="E115" s="2"/>
      <c r="F115" s="2"/>
      <c r="G115" s="2"/>
      <c r="H115" s="2"/>
      <c r="I115" s="2"/>
      <c r="J115" s="2"/>
      <c r="K115" s="2"/>
      <c r="L115" s="2"/>
      <c r="M115" s="2"/>
      <c r="N115" s="2"/>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ht="15.75" customHeight="1">
      <c r="A116" s="1"/>
      <c r="B116" s="1"/>
      <c r="C116" s="1"/>
      <c r="D116" s="2"/>
      <c r="E116" s="2"/>
      <c r="F116" s="2"/>
      <c r="G116" s="2"/>
      <c r="H116" s="2"/>
      <c r="I116" s="2"/>
      <c r="J116" s="2"/>
      <c r="K116" s="2"/>
      <c r="L116" s="2"/>
      <c r="M116" s="2"/>
      <c r="N116" s="2"/>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15.75" customHeight="1">
      <c r="A117" s="1"/>
      <c r="B117" s="1"/>
      <c r="C117" s="1"/>
      <c r="D117" s="2"/>
      <c r="E117" s="2"/>
      <c r="F117" s="2"/>
      <c r="G117" s="2"/>
      <c r="H117" s="2"/>
      <c r="I117" s="2"/>
      <c r="J117" s="2"/>
      <c r="K117" s="2"/>
      <c r="L117" s="2"/>
      <c r="M117" s="2"/>
      <c r="N117" s="2"/>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ht="15.75" customHeight="1">
      <c r="A118" s="1"/>
      <c r="B118" s="1"/>
      <c r="C118" s="1"/>
      <c r="D118" s="2"/>
      <c r="E118" s="2"/>
      <c r="F118" s="2"/>
      <c r="G118" s="2"/>
      <c r="H118" s="2"/>
      <c r="I118" s="2"/>
      <c r="J118" s="2"/>
      <c r="K118" s="2"/>
      <c r="L118" s="2"/>
      <c r="M118" s="2"/>
      <c r="N118" s="2"/>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ht="15.75" customHeight="1">
      <c r="A119" s="1"/>
      <c r="B119" s="1"/>
      <c r="C119" s="1"/>
      <c r="D119" s="2"/>
      <c r="E119" s="2"/>
      <c r="F119" s="2"/>
      <c r="G119" s="2"/>
      <c r="H119" s="2"/>
      <c r="I119" s="2"/>
      <c r="J119" s="2"/>
      <c r="K119" s="2"/>
      <c r="L119" s="2"/>
      <c r="M119" s="2"/>
      <c r="N119" s="2"/>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ht="15.75" customHeight="1">
      <c r="A120" s="1"/>
      <c r="B120" s="1"/>
      <c r="C120" s="1"/>
      <c r="D120" s="2"/>
      <c r="E120" s="2"/>
      <c r="F120" s="2"/>
      <c r="G120" s="2"/>
      <c r="H120" s="2"/>
      <c r="I120" s="2"/>
      <c r="J120" s="2"/>
      <c r="K120" s="2"/>
      <c r="L120" s="2"/>
      <c r="M120" s="2"/>
      <c r="N120" s="2"/>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ht="15.75" customHeight="1">
      <c r="A121" s="1"/>
      <c r="B121" s="1"/>
      <c r="C121" s="1"/>
      <c r="D121" s="2"/>
      <c r="E121" s="2"/>
      <c r="F121" s="2"/>
      <c r="G121" s="2"/>
      <c r="H121" s="2"/>
      <c r="I121" s="2"/>
      <c r="J121" s="2"/>
      <c r="K121" s="2"/>
      <c r="L121" s="2"/>
      <c r="M121" s="2"/>
      <c r="N121" s="2"/>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ht="15.75" customHeight="1">
      <c r="A122" s="1"/>
      <c r="B122" s="1"/>
      <c r="C122" s="1"/>
      <c r="D122" s="2"/>
      <c r="E122" s="2"/>
      <c r="F122" s="2"/>
      <c r="G122" s="2"/>
      <c r="H122" s="2"/>
      <c r="I122" s="2"/>
      <c r="J122" s="2"/>
      <c r="K122" s="2"/>
      <c r="L122" s="2"/>
      <c r="M122" s="2"/>
      <c r="N122" s="2"/>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ht="15.75" customHeight="1">
      <c r="A123" s="1"/>
      <c r="B123" s="1"/>
      <c r="C123" s="1"/>
      <c r="D123" s="2"/>
      <c r="E123" s="2"/>
      <c r="F123" s="2"/>
      <c r="G123" s="2"/>
      <c r="H123" s="2"/>
      <c r="I123" s="2"/>
      <c r="J123" s="2"/>
      <c r="K123" s="2"/>
      <c r="L123" s="2"/>
      <c r="M123" s="2"/>
      <c r="N123" s="2"/>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ht="15.75" customHeight="1">
      <c r="A124" s="1"/>
      <c r="B124" s="1"/>
      <c r="C124" s="1"/>
      <c r="D124" s="2"/>
      <c r="E124" s="2"/>
      <c r="F124" s="2"/>
      <c r="G124" s="2"/>
      <c r="H124" s="2"/>
      <c r="I124" s="2"/>
      <c r="J124" s="2"/>
      <c r="K124" s="2"/>
      <c r="L124" s="2"/>
      <c r="M124" s="2"/>
      <c r="N124" s="2"/>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ht="15.75" customHeight="1">
      <c r="A125" s="1"/>
      <c r="B125" s="1"/>
      <c r="C125" s="1"/>
      <c r="D125" s="2"/>
      <c r="E125" s="2"/>
      <c r="F125" s="2"/>
      <c r="G125" s="2"/>
      <c r="H125" s="2"/>
      <c r="I125" s="2"/>
      <c r="J125" s="2"/>
      <c r="K125" s="2"/>
      <c r="L125" s="2"/>
      <c r="M125" s="2"/>
      <c r="N125" s="2"/>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ht="15.75" customHeight="1">
      <c r="A126" s="1"/>
      <c r="B126" s="1"/>
      <c r="C126" s="1"/>
      <c r="D126" s="2"/>
      <c r="E126" s="2"/>
      <c r="F126" s="2"/>
      <c r="G126" s="2"/>
      <c r="H126" s="2"/>
      <c r="I126" s="2"/>
      <c r="J126" s="2"/>
      <c r="K126" s="2"/>
      <c r="L126" s="2"/>
      <c r="M126" s="2"/>
      <c r="N126" s="2"/>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ht="15.75" customHeight="1">
      <c r="A127" s="1"/>
      <c r="B127" s="1"/>
      <c r="C127" s="1"/>
      <c r="D127" s="2"/>
      <c r="E127" s="2"/>
      <c r="F127" s="2"/>
      <c r="G127" s="2"/>
      <c r="H127" s="2"/>
      <c r="I127" s="2"/>
      <c r="J127" s="2"/>
      <c r="K127" s="2"/>
      <c r="L127" s="2"/>
      <c r="M127" s="2"/>
      <c r="N127" s="2"/>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ht="15.75" customHeight="1">
      <c r="A128" s="1"/>
      <c r="B128" s="1"/>
      <c r="C128" s="1"/>
      <c r="D128" s="2"/>
      <c r="E128" s="2"/>
      <c r="F128" s="2"/>
      <c r="G128" s="2"/>
      <c r="H128" s="2"/>
      <c r="I128" s="2"/>
      <c r="J128" s="2"/>
      <c r="K128" s="2"/>
      <c r="L128" s="2"/>
      <c r="M128" s="2"/>
      <c r="N128" s="2"/>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ht="15.75" customHeight="1">
      <c r="A129" s="1"/>
      <c r="B129" s="1"/>
      <c r="C129" s="1"/>
      <c r="D129" s="2"/>
      <c r="E129" s="2"/>
      <c r="F129" s="2"/>
      <c r="G129" s="2"/>
      <c r="H129" s="2"/>
      <c r="I129" s="2"/>
      <c r="J129" s="2"/>
      <c r="K129" s="2"/>
      <c r="L129" s="2"/>
      <c r="M129" s="2"/>
      <c r="N129" s="2"/>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ht="15.75" customHeight="1">
      <c r="A130" s="1"/>
      <c r="B130" s="1"/>
      <c r="C130" s="1"/>
      <c r="D130" s="2"/>
      <c r="E130" s="2"/>
      <c r="F130" s="2"/>
      <c r="G130" s="2"/>
      <c r="H130" s="2"/>
      <c r="I130" s="2"/>
      <c r="J130" s="2"/>
      <c r="K130" s="2"/>
      <c r="L130" s="2"/>
      <c r="M130" s="2"/>
      <c r="N130" s="2"/>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ht="15.75" customHeight="1">
      <c r="A131" s="1"/>
      <c r="B131" s="1"/>
      <c r="C131" s="1"/>
      <c r="D131" s="2"/>
      <c r="E131" s="2"/>
      <c r="F131" s="2"/>
      <c r="G131" s="2"/>
      <c r="H131" s="2"/>
      <c r="I131" s="2"/>
      <c r="J131" s="2"/>
      <c r="K131" s="2"/>
      <c r="L131" s="2"/>
      <c r="M131" s="2"/>
      <c r="N131" s="2"/>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ht="15.75" customHeight="1">
      <c r="A132" s="1"/>
      <c r="B132" s="1"/>
      <c r="C132" s="1"/>
      <c r="D132" s="2"/>
      <c r="E132" s="2"/>
      <c r="F132" s="2"/>
      <c r="G132" s="2"/>
      <c r="H132" s="2"/>
      <c r="I132" s="2"/>
      <c r="J132" s="2"/>
      <c r="K132" s="2"/>
      <c r="L132" s="2"/>
      <c r="M132" s="2"/>
      <c r="N132" s="2"/>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ht="15.75" customHeight="1">
      <c r="A133" s="1"/>
      <c r="B133" s="1"/>
      <c r="C133" s="1"/>
      <c r="D133" s="2"/>
      <c r="E133" s="2"/>
      <c r="F133" s="2"/>
      <c r="G133" s="2"/>
      <c r="H133" s="2"/>
      <c r="I133" s="2"/>
      <c r="J133" s="2"/>
      <c r="K133" s="2"/>
      <c r="L133" s="2"/>
      <c r="M133" s="2"/>
      <c r="N133" s="2"/>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ht="15.75" customHeight="1">
      <c r="A134" s="1"/>
      <c r="B134" s="1"/>
      <c r="C134" s="1"/>
      <c r="D134" s="2"/>
      <c r="E134" s="2"/>
      <c r="F134" s="2"/>
      <c r="G134" s="2"/>
      <c r="H134" s="2"/>
      <c r="I134" s="2"/>
      <c r="J134" s="2"/>
      <c r="K134" s="2"/>
      <c r="L134" s="2"/>
      <c r="M134" s="2"/>
      <c r="N134" s="2"/>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ht="15.75" customHeight="1">
      <c r="A135" s="1"/>
      <c r="B135" s="1"/>
      <c r="C135" s="1"/>
      <c r="D135" s="2"/>
      <c r="E135" s="2"/>
      <c r="F135" s="2"/>
      <c r="G135" s="2"/>
      <c r="H135" s="2"/>
      <c r="I135" s="2"/>
      <c r="J135" s="2"/>
      <c r="K135" s="2"/>
      <c r="L135" s="2"/>
      <c r="M135" s="2"/>
      <c r="N135" s="2"/>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15.75" customHeight="1">
      <c r="A136" s="1"/>
      <c r="B136" s="1"/>
      <c r="C136" s="1"/>
      <c r="D136" s="2"/>
      <c r="E136" s="2"/>
      <c r="F136" s="2"/>
      <c r="G136" s="2"/>
      <c r="H136" s="2"/>
      <c r="I136" s="2"/>
      <c r="J136" s="2"/>
      <c r="K136" s="2"/>
      <c r="L136" s="2"/>
      <c r="M136" s="2"/>
      <c r="N136" s="2"/>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15.75" customHeight="1">
      <c r="A137" s="1"/>
      <c r="B137" s="1"/>
      <c r="C137" s="1"/>
      <c r="D137" s="2"/>
      <c r="E137" s="2"/>
      <c r="F137" s="2"/>
      <c r="G137" s="2"/>
      <c r="H137" s="2"/>
      <c r="I137" s="2"/>
      <c r="J137" s="2"/>
      <c r="K137" s="2"/>
      <c r="L137" s="2"/>
      <c r="M137" s="2"/>
      <c r="N137" s="2"/>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15.75" customHeight="1">
      <c r="A138" s="1"/>
      <c r="B138" s="1"/>
      <c r="C138" s="1"/>
      <c r="D138" s="2"/>
      <c r="E138" s="2"/>
      <c r="F138" s="2"/>
      <c r="G138" s="2"/>
      <c r="H138" s="2"/>
      <c r="I138" s="2"/>
      <c r="J138" s="2"/>
      <c r="K138" s="2"/>
      <c r="L138" s="2"/>
      <c r="M138" s="2"/>
      <c r="N138" s="2"/>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15.75" customHeight="1">
      <c r="A139" s="1"/>
      <c r="B139" s="1"/>
      <c r="C139" s="1"/>
      <c r="D139" s="2"/>
      <c r="E139" s="2"/>
      <c r="F139" s="2"/>
      <c r="G139" s="2"/>
      <c r="H139" s="2"/>
      <c r="I139" s="2"/>
      <c r="J139" s="2"/>
      <c r="K139" s="2"/>
      <c r="L139" s="2"/>
      <c r="M139" s="2"/>
      <c r="N139" s="2"/>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ht="15.75" customHeight="1">
      <c r="A140" s="1"/>
      <c r="B140" s="1"/>
      <c r="C140" s="1"/>
      <c r="D140" s="2"/>
      <c r="E140" s="2"/>
      <c r="F140" s="2"/>
      <c r="G140" s="2"/>
      <c r="H140" s="2"/>
      <c r="I140" s="2"/>
      <c r="J140" s="2"/>
      <c r="K140" s="2"/>
      <c r="L140" s="2"/>
      <c r="M140" s="2"/>
      <c r="N140" s="2"/>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ht="15.75" customHeight="1">
      <c r="A141" s="1"/>
      <c r="B141" s="1"/>
      <c r="C141" s="1"/>
      <c r="D141" s="2"/>
      <c r="E141" s="2"/>
      <c r="F141" s="2"/>
      <c r="G141" s="2"/>
      <c r="H141" s="2"/>
      <c r="I141" s="2"/>
      <c r="J141" s="2"/>
      <c r="K141" s="2"/>
      <c r="L141" s="2"/>
      <c r="M141" s="2"/>
      <c r="N141" s="2"/>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ht="15.75" customHeight="1">
      <c r="A142" s="1"/>
      <c r="B142" s="1"/>
      <c r="C142" s="1"/>
      <c r="D142" s="2"/>
      <c r="E142" s="2"/>
      <c r="F142" s="2"/>
      <c r="G142" s="2"/>
      <c r="H142" s="2"/>
      <c r="I142" s="2"/>
      <c r="J142" s="2"/>
      <c r="K142" s="2"/>
      <c r="L142" s="2"/>
      <c r="M142" s="2"/>
      <c r="N142" s="2"/>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ht="15.75" customHeight="1">
      <c r="A143" s="1"/>
      <c r="B143" s="1"/>
      <c r="C143" s="1"/>
      <c r="D143" s="2"/>
      <c r="E143" s="2"/>
      <c r="F143" s="2"/>
      <c r="G143" s="2"/>
      <c r="H143" s="2"/>
      <c r="I143" s="2"/>
      <c r="J143" s="2"/>
      <c r="K143" s="2"/>
      <c r="L143" s="2"/>
      <c r="M143" s="2"/>
      <c r="N143" s="2"/>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ht="15.75" customHeight="1">
      <c r="A144" s="1"/>
      <c r="B144" s="1"/>
      <c r="C144" s="1"/>
      <c r="D144" s="2"/>
      <c r="E144" s="2"/>
      <c r="F144" s="2"/>
      <c r="G144" s="2"/>
      <c r="H144" s="2"/>
      <c r="I144" s="2"/>
      <c r="J144" s="2"/>
      <c r="K144" s="2"/>
      <c r="L144" s="2"/>
      <c r="M144" s="2"/>
      <c r="N144" s="2"/>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ht="15.75" customHeight="1">
      <c r="A145" s="1"/>
      <c r="B145" s="1"/>
      <c r="C145" s="1"/>
      <c r="D145" s="2"/>
      <c r="E145" s="2"/>
      <c r="F145" s="2"/>
      <c r="G145" s="2"/>
      <c r="H145" s="2"/>
      <c r="I145" s="2"/>
      <c r="J145" s="2"/>
      <c r="K145" s="2"/>
      <c r="L145" s="2"/>
      <c r="M145" s="2"/>
      <c r="N145" s="2"/>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ht="15.75" customHeight="1">
      <c r="A146" s="1"/>
      <c r="B146" s="1"/>
      <c r="C146" s="1"/>
      <c r="D146" s="2"/>
      <c r="E146" s="2"/>
      <c r="F146" s="2"/>
      <c r="G146" s="2"/>
      <c r="H146" s="2"/>
      <c r="I146" s="2"/>
      <c r="J146" s="2"/>
      <c r="K146" s="2"/>
      <c r="L146" s="2"/>
      <c r="M146" s="2"/>
      <c r="N146" s="2"/>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ht="15.75" customHeight="1">
      <c r="A147" s="1"/>
      <c r="B147" s="1"/>
      <c r="C147" s="1"/>
      <c r="D147" s="2"/>
      <c r="E147" s="2"/>
      <c r="F147" s="2"/>
      <c r="G147" s="2"/>
      <c r="H147" s="2"/>
      <c r="I147" s="2"/>
      <c r="J147" s="2"/>
      <c r="K147" s="2"/>
      <c r="L147" s="2"/>
      <c r="M147" s="2"/>
      <c r="N147" s="2"/>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ht="15.75" customHeight="1">
      <c r="A148" s="1"/>
      <c r="B148" s="1"/>
      <c r="C148" s="1"/>
      <c r="D148" s="2"/>
      <c r="E148" s="2"/>
      <c r="F148" s="2"/>
      <c r="G148" s="2"/>
      <c r="H148" s="2"/>
      <c r="I148" s="2"/>
      <c r="J148" s="2"/>
      <c r="K148" s="2"/>
      <c r="L148" s="2"/>
      <c r="M148" s="2"/>
      <c r="N148" s="2"/>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ht="15.75" customHeight="1">
      <c r="A149" s="1"/>
      <c r="B149" s="1"/>
      <c r="C149" s="1"/>
      <c r="D149" s="2"/>
      <c r="E149" s="2"/>
      <c r="F149" s="2"/>
      <c r="G149" s="2"/>
      <c r="H149" s="2"/>
      <c r="I149" s="2"/>
      <c r="J149" s="2"/>
      <c r="K149" s="2"/>
      <c r="L149" s="2"/>
      <c r="M149" s="2"/>
      <c r="N149" s="2"/>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ht="15.75" customHeight="1">
      <c r="A150" s="1"/>
      <c r="B150" s="1"/>
      <c r="C150" s="1"/>
      <c r="D150" s="2"/>
      <c r="E150" s="2"/>
      <c r="F150" s="2"/>
      <c r="G150" s="2"/>
      <c r="H150" s="2"/>
      <c r="I150" s="2"/>
      <c r="J150" s="2"/>
      <c r="K150" s="2"/>
      <c r="L150" s="2"/>
      <c r="M150" s="2"/>
      <c r="N150" s="2"/>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ht="15.75" customHeight="1">
      <c r="A151" s="1"/>
      <c r="B151" s="1"/>
      <c r="C151" s="1"/>
      <c r="D151" s="2"/>
      <c r="E151" s="2"/>
      <c r="F151" s="2"/>
      <c r="G151" s="2"/>
      <c r="H151" s="2"/>
      <c r="I151" s="2"/>
      <c r="J151" s="2"/>
      <c r="K151" s="2"/>
      <c r="L151" s="2"/>
      <c r="M151" s="2"/>
      <c r="N151" s="2"/>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ht="15.75" customHeight="1">
      <c r="A152" s="1"/>
      <c r="B152" s="1"/>
      <c r="C152" s="1"/>
      <c r="D152" s="2"/>
      <c r="E152" s="2"/>
      <c r="F152" s="2"/>
      <c r="G152" s="2"/>
      <c r="H152" s="2"/>
      <c r="I152" s="2"/>
      <c r="J152" s="2"/>
      <c r="K152" s="2"/>
      <c r="L152" s="2"/>
      <c r="M152" s="2"/>
      <c r="N152" s="2"/>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ht="15.75" customHeight="1">
      <c r="A153" s="1"/>
      <c r="B153" s="1"/>
      <c r="C153" s="1"/>
      <c r="D153" s="2"/>
      <c r="E153" s="2"/>
      <c r="F153" s="2"/>
      <c r="G153" s="2"/>
      <c r="H153" s="2"/>
      <c r="I153" s="2"/>
      <c r="J153" s="2"/>
      <c r="K153" s="2"/>
      <c r="L153" s="2"/>
      <c r="M153" s="2"/>
      <c r="N153" s="2"/>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ht="15.75" customHeight="1">
      <c r="A154" s="1"/>
      <c r="B154" s="1"/>
      <c r="C154" s="1"/>
      <c r="D154" s="2"/>
      <c r="E154" s="2"/>
      <c r="F154" s="2"/>
      <c r="G154" s="2"/>
      <c r="H154" s="2"/>
      <c r="I154" s="2"/>
      <c r="J154" s="2"/>
      <c r="K154" s="2"/>
      <c r="L154" s="2"/>
      <c r="M154" s="2"/>
      <c r="N154" s="2"/>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ht="15.75" customHeight="1">
      <c r="A155" s="1"/>
      <c r="B155" s="1"/>
      <c r="C155" s="1"/>
      <c r="D155" s="2"/>
      <c r="E155" s="2"/>
      <c r="F155" s="2"/>
      <c r="G155" s="2"/>
      <c r="H155" s="2"/>
      <c r="I155" s="2"/>
      <c r="J155" s="2"/>
      <c r="K155" s="2"/>
      <c r="L155" s="2"/>
      <c r="M155" s="2"/>
      <c r="N155" s="2"/>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ht="15.75" customHeight="1">
      <c r="A156" s="1"/>
      <c r="B156" s="1"/>
      <c r="C156" s="1"/>
      <c r="D156" s="2"/>
      <c r="E156" s="2"/>
      <c r="F156" s="2"/>
      <c r="G156" s="2"/>
      <c r="H156" s="2"/>
      <c r="I156" s="2"/>
      <c r="J156" s="2"/>
      <c r="K156" s="2"/>
      <c r="L156" s="2"/>
      <c r="M156" s="2"/>
      <c r="N156" s="2"/>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ht="15.75" customHeight="1">
      <c r="A157" s="1"/>
      <c r="B157" s="1"/>
      <c r="C157" s="1"/>
      <c r="D157" s="2"/>
      <c r="E157" s="2"/>
      <c r="F157" s="2"/>
      <c r="G157" s="2"/>
      <c r="H157" s="2"/>
      <c r="I157" s="2"/>
      <c r="J157" s="2"/>
      <c r="K157" s="2"/>
      <c r="L157" s="2"/>
      <c r="M157" s="2"/>
      <c r="N157" s="2"/>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ht="15.75" customHeight="1">
      <c r="A158" s="1"/>
      <c r="B158" s="1"/>
      <c r="C158" s="1"/>
      <c r="D158" s="2"/>
      <c r="E158" s="2"/>
      <c r="F158" s="2"/>
      <c r="G158" s="2"/>
      <c r="H158" s="2"/>
      <c r="I158" s="2"/>
      <c r="J158" s="2"/>
      <c r="K158" s="2"/>
      <c r="L158" s="2"/>
      <c r="M158" s="2"/>
      <c r="N158" s="2"/>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ht="15.75" customHeight="1">
      <c r="A159" s="1"/>
      <c r="B159" s="1"/>
      <c r="C159" s="1"/>
      <c r="D159" s="2"/>
      <c r="E159" s="2"/>
      <c r="F159" s="2"/>
      <c r="G159" s="2"/>
      <c r="H159" s="2"/>
      <c r="I159" s="2"/>
      <c r="J159" s="2"/>
      <c r="K159" s="2"/>
      <c r="L159" s="2"/>
      <c r="M159" s="2"/>
      <c r="N159" s="2"/>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ht="15.75" customHeight="1">
      <c r="A160" s="1"/>
      <c r="B160" s="1"/>
      <c r="C160" s="1"/>
      <c r="D160" s="2"/>
      <c r="E160" s="2"/>
      <c r="F160" s="2"/>
      <c r="G160" s="2"/>
      <c r="H160" s="2"/>
      <c r="I160" s="2"/>
      <c r="J160" s="2"/>
      <c r="K160" s="2"/>
      <c r="L160" s="2"/>
      <c r="M160" s="2"/>
      <c r="N160" s="2"/>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ht="15.75" customHeight="1">
      <c r="A161" s="1"/>
      <c r="B161" s="1"/>
      <c r="C161" s="1"/>
      <c r="D161" s="2"/>
      <c r="E161" s="2"/>
      <c r="F161" s="2"/>
      <c r="G161" s="2"/>
      <c r="H161" s="2"/>
      <c r="I161" s="2"/>
      <c r="J161" s="2"/>
      <c r="K161" s="2"/>
      <c r="L161" s="2"/>
      <c r="M161" s="2"/>
      <c r="N161" s="2"/>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ht="15.75" customHeight="1">
      <c r="A162" s="1"/>
      <c r="B162" s="1"/>
      <c r="C162" s="1"/>
      <c r="D162" s="2"/>
      <c r="E162" s="2"/>
      <c r="F162" s="2"/>
      <c r="G162" s="2"/>
      <c r="H162" s="2"/>
      <c r="I162" s="2"/>
      <c r="J162" s="2"/>
      <c r="K162" s="2"/>
      <c r="L162" s="2"/>
      <c r="M162" s="2"/>
      <c r="N162" s="2"/>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ht="15.75" customHeight="1">
      <c r="A163" s="1"/>
      <c r="B163" s="1"/>
      <c r="C163" s="1"/>
      <c r="D163" s="2"/>
      <c r="E163" s="2"/>
      <c r="F163" s="2"/>
      <c r="G163" s="2"/>
      <c r="H163" s="2"/>
      <c r="I163" s="2"/>
      <c r="J163" s="2"/>
      <c r="K163" s="2"/>
      <c r="L163" s="2"/>
      <c r="M163" s="2"/>
      <c r="N163" s="2"/>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ht="15.75" customHeight="1">
      <c r="A164" s="1"/>
      <c r="B164" s="1"/>
      <c r="C164" s="1"/>
      <c r="D164" s="2"/>
      <c r="E164" s="2"/>
      <c r="F164" s="2"/>
      <c r="G164" s="2"/>
      <c r="H164" s="2"/>
      <c r="I164" s="2"/>
      <c r="J164" s="2"/>
      <c r="K164" s="2"/>
      <c r="L164" s="2"/>
      <c r="M164" s="2"/>
      <c r="N164" s="2"/>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ht="15.75" customHeight="1">
      <c r="A165" s="1"/>
      <c r="B165" s="1"/>
      <c r="C165" s="1"/>
      <c r="D165" s="2"/>
      <c r="E165" s="2"/>
      <c r="F165" s="2"/>
      <c r="G165" s="2"/>
      <c r="H165" s="2"/>
      <c r="I165" s="2"/>
      <c r="J165" s="2"/>
      <c r="K165" s="2"/>
      <c r="L165" s="2"/>
      <c r="M165" s="2"/>
      <c r="N165" s="2"/>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ht="15.75" customHeight="1">
      <c r="A166" s="1"/>
      <c r="B166" s="1"/>
      <c r="C166" s="1"/>
      <c r="D166" s="2"/>
      <c r="E166" s="2"/>
      <c r="F166" s="2"/>
      <c r="G166" s="2"/>
      <c r="H166" s="2"/>
      <c r="I166" s="2"/>
      <c r="J166" s="2"/>
      <c r="K166" s="2"/>
      <c r="L166" s="2"/>
      <c r="M166" s="2"/>
      <c r="N166" s="2"/>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ht="15.75" customHeight="1">
      <c r="A167" s="1"/>
      <c r="B167" s="1"/>
      <c r="C167" s="1"/>
      <c r="D167" s="2"/>
      <c r="E167" s="2"/>
      <c r="F167" s="2"/>
      <c r="G167" s="2"/>
      <c r="H167" s="2"/>
      <c r="I167" s="2"/>
      <c r="J167" s="2"/>
      <c r="K167" s="2"/>
      <c r="L167" s="2"/>
      <c r="M167" s="2"/>
      <c r="N167" s="2"/>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ht="15.75" customHeight="1">
      <c r="A168" s="1"/>
      <c r="B168" s="1"/>
      <c r="C168" s="1"/>
      <c r="D168" s="2"/>
      <c r="E168" s="2"/>
      <c r="F168" s="2"/>
      <c r="G168" s="2"/>
      <c r="H168" s="2"/>
      <c r="I168" s="2"/>
      <c r="J168" s="2"/>
      <c r="K168" s="2"/>
      <c r="L168" s="2"/>
      <c r="M168" s="2"/>
      <c r="N168" s="2"/>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ht="15.75" customHeight="1">
      <c r="A169" s="1"/>
      <c r="B169" s="1"/>
      <c r="C169" s="1"/>
      <c r="D169" s="2"/>
      <c r="E169" s="2"/>
      <c r="F169" s="2"/>
      <c r="G169" s="2"/>
      <c r="H169" s="2"/>
      <c r="I169" s="2"/>
      <c r="J169" s="2"/>
      <c r="K169" s="2"/>
      <c r="L169" s="2"/>
      <c r="M169" s="2"/>
      <c r="N169" s="2"/>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ht="15.75" customHeight="1">
      <c r="A170" s="1"/>
      <c r="B170" s="1"/>
      <c r="C170" s="1"/>
      <c r="D170" s="2"/>
      <c r="E170" s="2"/>
      <c r="F170" s="2"/>
      <c r="G170" s="2"/>
      <c r="H170" s="2"/>
      <c r="I170" s="2"/>
      <c r="J170" s="2"/>
      <c r="K170" s="2"/>
      <c r="L170" s="2"/>
      <c r="M170" s="2"/>
      <c r="N170" s="2"/>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ht="15.75" customHeight="1">
      <c r="A171" s="1"/>
      <c r="B171" s="1"/>
      <c r="C171" s="1"/>
      <c r="D171" s="2"/>
      <c r="E171" s="2"/>
      <c r="F171" s="2"/>
      <c r="G171" s="2"/>
      <c r="H171" s="2"/>
      <c r="I171" s="2"/>
      <c r="J171" s="2"/>
      <c r="K171" s="2"/>
      <c r="L171" s="2"/>
      <c r="M171" s="2"/>
      <c r="N171" s="2"/>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ht="15.75" customHeight="1">
      <c r="A172" s="1"/>
      <c r="B172" s="1"/>
      <c r="C172" s="1"/>
      <c r="D172" s="2"/>
      <c r="E172" s="2"/>
      <c r="F172" s="2"/>
      <c r="G172" s="2"/>
      <c r="H172" s="2"/>
      <c r="I172" s="2"/>
      <c r="J172" s="2"/>
      <c r="K172" s="2"/>
      <c r="L172" s="2"/>
      <c r="M172" s="2"/>
      <c r="N172" s="2"/>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ht="15.75" customHeight="1">
      <c r="A173" s="1"/>
      <c r="B173" s="1"/>
      <c r="C173" s="1"/>
      <c r="D173" s="2"/>
      <c r="E173" s="2"/>
      <c r="F173" s="2"/>
      <c r="G173" s="2"/>
      <c r="H173" s="2"/>
      <c r="I173" s="2"/>
      <c r="J173" s="2"/>
      <c r="K173" s="2"/>
      <c r="L173" s="2"/>
      <c r="M173" s="2"/>
      <c r="N173" s="2"/>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ht="15.75" customHeight="1">
      <c r="A174" s="1"/>
      <c r="B174" s="1"/>
      <c r="C174" s="1"/>
      <c r="D174" s="2"/>
      <c r="E174" s="2"/>
      <c r="F174" s="2"/>
      <c r="G174" s="2"/>
      <c r="H174" s="2"/>
      <c r="I174" s="2"/>
      <c r="J174" s="2"/>
      <c r="K174" s="2"/>
      <c r="L174" s="2"/>
      <c r="M174" s="2"/>
      <c r="N174" s="2"/>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ht="15.75" customHeight="1">
      <c r="A175" s="1"/>
      <c r="B175" s="1"/>
      <c r="C175" s="1"/>
      <c r="D175" s="2"/>
      <c r="E175" s="2"/>
      <c r="F175" s="2"/>
      <c r="G175" s="2"/>
      <c r="H175" s="2"/>
      <c r="I175" s="2"/>
      <c r="J175" s="2"/>
      <c r="K175" s="2"/>
      <c r="L175" s="2"/>
      <c r="M175" s="2"/>
      <c r="N175" s="2"/>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ht="15.75" customHeight="1">
      <c r="A176" s="1"/>
      <c r="B176" s="1"/>
      <c r="C176" s="1"/>
      <c r="D176" s="2"/>
      <c r="E176" s="2"/>
      <c r="F176" s="2"/>
      <c r="G176" s="2"/>
      <c r="H176" s="2"/>
      <c r="I176" s="2"/>
      <c r="J176" s="2"/>
      <c r="K176" s="2"/>
      <c r="L176" s="2"/>
      <c r="M176" s="2"/>
      <c r="N176" s="2"/>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ht="15.75" customHeight="1">
      <c r="A177" s="1"/>
      <c r="B177" s="1"/>
      <c r="C177" s="1"/>
      <c r="D177" s="2"/>
      <c r="E177" s="2"/>
      <c r="F177" s="2"/>
      <c r="G177" s="2"/>
      <c r="H177" s="2"/>
      <c r="I177" s="2"/>
      <c r="J177" s="2"/>
      <c r="K177" s="2"/>
      <c r="L177" s="2"/>
      <c r="M177" s="2"/>
      <c r="N177" s="2"/>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ht="15.75" customHeight="1">
      <c r="A178" s="1"/>
      <c r="B178" s="1"/>
      <c r="C178" s="1"/>
      <c r="D178" s="2"/>
      <c r="E178" s="2"/>
      <c r="F178" s="2"/>
      <c r="G178" s="2"/>
      <c r="H178" s="2"/>
      <c r="I178" s="2"/>
      <c r="J178" s="2"/>
      <c r="K178" s="2"/>
      <c r="L178" s="2"/>
      <c r="M178" s="2"/>
      <c r="N178" s="2"/>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ht="15.75" customHeight="1">
      <c r="A179" s="1"/>
      <c r="B179" s="1"/>
      <c r="C179" s="1"/>
      <c r="D179" s="2"/>
      <c r="E179" s="2"/>
      <c r="F179" s="2"/>
      <c r="G179" s="2"/>
      <c r="H179" s="2"/>
      <c r="I179" s="2"/>
      <c r="J179" s="2"/>
      <c r="K179" s="2"/>
      <c r="L179" s="2"/>
      <c r="M179" s="2"/>
      <c r="N179" s="2"/>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ht="15.75" customHeight="1">
      <c r="A180" s="1"/>
      <c r="B180" s="1"/>
      <c r="C180" s="1"/>
      <c r="D180" s="2"/>
      <c r="E180" s="2"/>
      <c r="F180" s="2"/>
      <c r="G180" s="2"/>
      <c r="H180" s="2"/>
      <c r="I180" s="2"/>
      <c r="J180" s="2"/>
      <c r="K180" s="2"/>
      <c r="L180" s="2"/>
      <c r="M180" s="2"/>
      <c r="N180" s="2"/>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ht="15.75" customHeight="1">
      <c r="A181" s="1"/>
      <c r="B181" s="1"/>
      <c r="C181" s="1"/>
      <c r="D181" s="2"/>
      <c r="E181" s="2"/>
      <c r="F181" s="2"/>
      <c r="G181" s="2"/>
      <c r="H181" s="2"/>
      <c r="I181" s="2"/>
      <c r="J181" s="2"/>
      <c r="K181" s="2"/>
      <c r="L181" s="2"/>
      <c r="M181" s="2"/>
      <c r="N181" s="2"/>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ht="15.75" customHeight="1">
      <c r="A182" s="1"/>
      <c r="B182" s="1"/>
      <c r="C182" s="1"/>
      <c r="D182" s="2"/>
      <c r="E182" s="2"/>
      <c r="F182" s="2"/>
      <c r="G182" s="2"/>
      <c r="H182" s="2"/>
      <c r="I182" s="2"/>
      <c r="J182" s="2"/>
      <c r="K182" s="2"/>
      <c r="L182" s="2"/>
      <c r="M182" s="2"/>
      <c r="N182" s="2"/>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ht="15.75" customHeight="1">
      <c r="A183" s="1"/>
      <c r="B183" s="1"/>
      <c r="C183" s="1"/>
      <c r="D183" s="2"/>
      <c r="E183" s="2"/>
      <c r="F183" s="2"/>
      <c r="G183" s="2"/>
      <c r="H183" s="2"/>
      <c r="I183" s="2"/>
      <c r="J183" s="2"/>
      <c r="K183" s="2"/>
      <c r="L183" s="2"/>
      <c r="M183" s="2"/>
      <c r="N183" s="2"/>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ht="15.75" customHeight="1">
      <c r="A184" s="1"/>
      <c r="B184" s="1"/>
      <c r="C184" s="1"/>
      <c r="D184" s="2"/>
      <c r="E184" s="2"/>
      <c r="F184" s="2"/>
      <c r="G184" s="2"/>
      <c r="H184" s="2"/>
      <c r="I184" s="2"/>
      <c r="J184" s="2"/>
      <c r="K184" s="2"/>
      <c r="L184" s="2"/>
      <c r="M184" s="2"/>
      <c r="N184" s="2"/>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ht="15.75" customHeight="1">
      <c r="A185" s="1"/>
      <c r="B185" s="1"/>
      <c r="C185" s="1"/>
      <c r="D185" s="2"/>
      <c r="E185" s="2"/>
      <c r="F185" s="2"/>
      <c r="G185" s="2"/>
      <c r="H185" s="2"/>
      <c r="I185" s="2"/>
      <c r="J185" s="2"/>
      <c r="K185" s="2"/>
      <c r="L185" s="2"/>
      <c r="M185" s="2"/>
      <c r="N185" s="2"/>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ht="15.75" customHeight="1">
      <c r="A186" s="1"/>
      <c r="B186" s="1"/>
      <c r="C186" s="1"/>
      <c r="D186" s="2"/>
      <c r="E186" s="2"/>
      <c r="F186" s="2"/>
      <c r="G186" s="2"/>
      <c r="H186" s="2"/>
      <c r="I186" s="2"/>
      <c r="J186" s="2"/>
      <c r="K186" s="2"/>
      <c r="L186" s="2"/>
      <c r="M186" s="2"/>
      <c r="N186" s="2"/>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ht="15.75" customHeight="1">
      <c r="A187" s="1"/>
      <c r="B187" s="1"/>
      <c r="C187" s="1"/>
      <c r="D187" s="2"/>
      <c r="E187" s="2"/>
      <c r="F187" s="2"/>
      <c r="G187" s="2"/>
      <c r="H187" s="2"/>
      <c r="I187" s="2"/>
      <c r="J187" s="2"/>
      <c r="K187" s="2"/>
      <c r="L187" s="2"/>
      <c r="M187" s="2"/>
      <c r="N187" s="2"/>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ht="15.75" customHeight="1">
      <c r="A188" s="1"/>
      <c r="B188" s="1"/>
      <c r="C188" s="1"/>
      <c r="D188" s="2"/>
      <c r="E188" s="2"/>
      <c r="F188" s="2"/>
      <c r="G188" s="2"/>
      <c r="H188" s="2"/>
      <c r="I188" s="2"/>
      <c r="J188" s="2"/>
      <c r="K188" s="2"/>
      <c r="L188" s="2"/>
      <c r="M188" s="2"/>
      <c r="N188" s="2"/>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ht="15.75" customHeight="1">
      <c r="A189" s="1"/>
      <c r="B189" s="1"/>
      <c r="C189" s="1"/>
      <c r="D189" s="2"/>
      <c r="E189" s="2"/>
      <c r="F189" s="2"/>
      <c r="G189" s="2"/>
      <c r="H189" s="2"/>
      <c r="I189" s="2"/>
      <c r="J189" s="2"/>
      <c r="K189" s="2"/>
      <c r="L189" s="2"/>
      <c r="M189" s="2"/>
      <c r="N189" s="2"/>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ht="15.75" customHeight="1">
      <c r="A190" s="1"/>
      <c r="B190" s="1"/>
      <c r="C190" s="1"/>
      <c r="D190" s="2"/>
      <c r="E190" s="2"/>
      <c r="F190" s="2"/>
      <c r="G190" s="2"/>
      <c r="H190" s="2"/>
      <c r="I190" s="2"/>
      <c r="J190" s="2"/>
      <c r="K190" s="2"/>
      <c r="L190" s="2"/>
      <c r="M190" s="2"/>
      <c r="N190" s="2"/>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ht="15.75" customHeight="1">
      <c r="A191" s="1"/>
      <c r="B191" s="1"/>
      <c r="C191" s="1"/>
      <c r="D191" s="2"/>
      <c r="E191" s="2"/>
      <c r="F191" s="2"/>
      <c r="G191" s="2"/>
      <c r="H191" s="2"/>
      <c r="I191" s="2"/>
      <c r="J191" s="2"/>
      <c r="K191" s="2"/>
      <c r="L191" s="2"/>
      <c r="M191" s="2"/>
      <c r="N191" s="2"/>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ht="15.75" customHeight="1">
      <c r="A192" s="1"/>
      <c r="B192" s="1"/>
      <c r="C192" s="1"/>
      <c r="D192" s="2"/>
      <c r="E192" s="2"/>
      <c r="F192" s="2"/>
      <c r="G192" s="2"/>
      <c r="H192" s="2"/>
      <c r="I192" s="2"/>
      <c r="J192" s="2"/>
      <c r="K192" s="2"/>
      <c r="L192" s="2"/>
      <c r="M192" s="2"/>
      <c r="N192" s="2"/>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ht="15.75" customHeight="1">
      <c r="A193" s="1"/>
      <c r="B193" s="1"/>
      <c r="C193" s="1"/>
      <c r="D193" s="2"/>
      <c r="E193" s="2"/>
      <c r="F193" s="2"/>
      <c r="G193" s="2"/>
      <c r="H193" s="2"/>
      <c r="I193" s="2"/>
      <c r="J193" s="2"/>
      <c r="K193" s="2"/>
      <c r="L193" s="2"/>
      <c r="M193" s="2"/>
      <c r="N193" s="2"/>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ht="15.75" customHeight="1">
      <c r="A194" s="1"/>
      <c r="B194" s="1"/>
      <c r="C194" s="1"/>
      <c r="D194" s="2"/>
      <c r="E194" s="2"/>
      <c r="F194" s="2"/>
      <c r="G194" s="2"/>
      <c r="H194" s="2"/>
      <c r="I194" s="2"/>
      <c r="J194" s="2"/>
      <c r="K194" s="2"/>
      <c r="L194" s="2"/>
      <c r="M194" s="2"/>
      <c r="N194" s="2"/>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ht="15.75" customHeight="1">
      <c r="A195" s="1"/>
      <c r="B195" s="1"/>
      <c r="C195" s="1"/>
      <c r="D195" s="2"/>
      <c r="E195" s="2"/>
      <c r="F195" s="2"/>
      <c r="G195" s="2"/>
      <c r="H195" s="2"/>
      <c r="I195" s="2"/>
      <c r="J195" s="2"/>
      <c r="K195" s="2"/>
      <c r="L195" s="2"/>
      <c r="M195" s="2"/>
      <c r="N195" s="2"/>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ht="15.75" customHeight="1">
      <c r="A196" s="1"/>
      <c r="B196" s="1"/>
      <c r="C196" s="1"/>
      <c r="D196" s="2"/>
      <c r="E196" s="2"/>
      <c r="F196" s="2"/>
      <c r="G196" s="2"/>
      <c r="H196" s="2"/>
      <c r="I196" s="2"/>
      <c r="J196" s="2"/>
      <c r="K196" s="2"/>
      <c r="L196" s="2"/>
      <c r="M196" s="2"/>
      <c r="N196" s="2"/>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ht="15.75" customHeight="1">
      <c r="A197" s="1"/>
      <c r="B197" s="1"/>
      <c r="C197" s="1"/>
      <c r="D197" s="2"/>
      <c r="E197" s="2"/>
      <c r="F197" s="2"/>
      <c r="G197" s="2"/>
      <c r="H197" s="2"/>
      <c r="I197" s="2"/>
      <c r="J197" s="2"/>
      <c r="K197" s="2"/>
      <c r="L197" s="2"/>
      <c r="M197" s="2"/>
      <c r="N197" s="2"/>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ht="15.75" customHeight="1">
      <c r="A198" s="1"/>
      <c r="B198" s="1"/>
      <c r="C198" s="1"/>
      <c r="D198" s="2"/>
      <c r="E198" s="2"/>
      <c r="F198" s="2"/>
      <c r="G198" s="2"/>
      <c r="H198" s="2"/>
      <c r="I198" s="2"/>
      <c r="J198" s="2"/>
      <c r="K198" s="2"/>
      <c r="L198" s="2"/>
      <c r="M198" s="2"/>
      <c r="N198" s="2"/>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ht="15.75" customHeight="1">
      <c r="A199" s="1"/>
      <c r="B199" s="1"/>
      <c r="C199" s="1"/>
      <c r="D199" s="2"/>
      <c r="E199" s="2"/>
      <c r="F199" s="2"/>
      <c r="G199" s="2"/>
      <c r="H199" s="2"/>
      <c r="I199" s="2"/>
      <c r="J199" s="2"/>
      <c r="K199" s="2"/>
      <c r="L199" s="2"/>
      <c r="M199" s="2"/>
      <c r="N199" s="2"/>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ht="15.75" customHeight="1">
      <c r="A200" s="1"/>
      <c r="B200" s="1"/>
      <c r="C200" s="1"/>
      <c r="D200" s="2"/>
      <c r="E200" s="2"/>
      <c r="F200" s="2"/>
      <c r="G200" s="2"/>
      <c r="H200" s="2"/>
      <c r="I200" s="2"/>
      <c r="J200" s="2"/>
      <c r="K200" s="2"/>
      <c r="L200" s="2"/>
      <c r="M200" s="2"/>
      <c r="N200" s="2"/>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ht="15.75" customHeight="1">
      <c r="A201" s="1"/>
      <c r="B201" s="1"/>
      <c r="C201" s="1"/>
      <c r="D201" s="2"/>
      <c r="E201" s="2"/>
      <c r="F201" s="2"/>
      <c r="G201" s="2"/>
      <c r="H201" s="2"/>
      <c r="I201" s="2"/>
      <c r="J201" s="2"/>
      <c r="K201" s="2"/>
      <c r="L201" s="2"/>
      <c r="M201" s="2"/>
      <c r="N201" s="2"/>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ht="15.75" customHeight="1">
      <c r="A202" s="1"/>
      <c r="B202" s="1"/>
      <c r="C202" s="1"/>
      <c r="D202" s="2"/>
      <c r="E202" s="2"/>
      <c r="F202" s="2"/>
      <c r="G202" s="2"/>
      <c r="H202" s="2"/>
      <c r="I202" s="2"/>
      <c r="J202" s="2"/>
      <c r="K202" s="2"/>
      <c r="L202" s="2"/>
      <c r="M202" s="2"/>
      <c r="N202" s="2"/>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ht="15.75" customHeight="1">
      <c r="A203" s="1"/>
      <c r="B203" s="1"/>
      <c r="C203" s="1"/>
      <c r="D203" s="2"/>
      <c r="E203" s="2"/>
      <c r="F203" s="2"/>
      <c r="G203" s="2"/>
      <c r="H203" s="2"/>
      <c r="I203" s="2"/>
      <c r="J203" s="2"/>
      <c r="K203" s="2"/>
      <c r="L203" s="2"/>
      <c r="M203" s="2"/>
      <c r="N203" s="2"/>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ht="15.75" customHeight="1">
      <c r="A204" s="1"/>
      <c r="B204" s="1"/>
      <c r="C204" s="1"/>
      <c r="D204" s="2"/>
      <c r="E204" s="2"/>
      <c r="F204" s="2"/>
      <c r="G204" s="2"/>
      <c r="H204" s="2"/>
      <c r="I204" s="2"/>
      <c r="J204" s="2"/>
      <c r="K204" s="2"/>
      <c r="L204" s="2"/>
      <c r="M204" s="2"/>
      <c r="N204" s="2"/>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ht="15.75" customHeight="1">
      <c r="A205" s="1"/>
      <c r="B205" s="1"/>
      <c r="C205" s="1"/>
      <c r="D205" s="2"/>
      <c r="E205" s="2"/>
      <c r="F205" s="2"/>
      <c r="G205" s="2"/>
      <c r="H205" s="2"/>
      <c r="I205" s="2"/>
      <c r="J205" s="2"/>
      <c r="K205" s="2"/>
      <c r="L205" s="2"/>
      <c r="M205" s="2"/>
      <c r="N205" s="2"/>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ht="15.75" customHeight="1">
      <c r="A206" s="1"/>
      <c r="B206" s="1"/>
      <c r="C206" s="1"/>
      <c r="D206" s="2"/>
      <c r="E206" s="2"/>
      <c r="F206" s="2"/>
      <c r="G206" s="2"/>
      <c r="H206" s="2"/>
      <c r="I206" s="2"/>
      <c r="J206" s="2"/>
      <c r="K206" s="2"/>
      <c r="L206" s="2"/>
      <c r="M206" s="2"/>
      <c r="N206" s="2"/>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ht="15.75" customHeight="1">
      <c r="A207" s="1"/>
      <c r="B207" s="1"/>
      <c r="C207" s="1"/>
      <c r="D207" s="2"/>
      <c r="E207" s="2"/>
      <c r="F207" s="2"/>
      <c r="G207" s="2"/>
      <c r="H207" s="2"/>
      <c r="I207" s="2"/>
      <c r="J207" s="2"/>
      <c r="K207" s="2"/>
      <c r="L207" s="2"/>
      <c r="M207" s="2"/>
      <c r="N207" s="2"/>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ht="15.75" customHeight="1">
      <c r="A208" s="1"/>
      <c r="B208" s="1"/>
      <c r="C208" s="1"/>
      <c r="D208" s="2"/>
      <c r="E208" s="2"/>
      <c r="F208" s="2"/>
      <c r="G208" s="2"/>
      <c r="H208" s="2"/>
      <c r="I208" s="2"/>
      <c r="J208" s="2"/>
      <c r="K208" s="2"/>
      <c r="L208" s="2"/>
      <c r="M208" s="2"/>
      <c r="N208" s="2"/>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ht="15.75" customHeight="1">
      <c r="A209" s="1"/>
      <c r="B209" s="1"/>
      <c r="C209" s="1"/>
      <c r="D209" s="2"/>
      <c r="E209" s="2"/>
      <c r="F209" s="2"/>
      <c r="G209" s="2"/>
      <c r="H209" s="2"/>
      <c r="I209" s="2"/>
      <c r="J209" s="2"/>
      <c r="K209" s="2"/>
      <c r="L209" s="2"/>
      <c r="M209" s="2"/>
      <c r="N209" s="2"/>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ht="15.75" customHeight="1">
      <c r="A210" s="1"/>
      <c r="B210" s="1"/>
      <c r="C210" s="1"/>
      <c r="D210" s="2"/>
      <c r="E210" s="2"/>
      <c r="F210" s="2"/>
      <c r="G210" s="2"/>
      <c r="H210" s="2"/>
      <c r="I210" s="2"/>
      <c r="J210" s="2"/>
      <c r="K210" s="2"/>
      <c r="L210" s="2"/>
      <c r="M210" s="2"/>
      <c r="N210" s="2"/>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ht="15.75" customHeight="1">
      <c r="A211" s="1"/>
      <c r="B211" s="1"/>
      <c r="C211" s="1"/>
      <c r="D211" s="2"/>
      <c r="E211" s="2"/>
      <c r="F211" s="2"/>
      <c r="G211" s="2"/>
      <c r="H211" s="2"/>
      <c r="I211" s="2"/>
      <c r="J211" s="2"/>
      <c r="K211" s="2"/>
      <c r="L211" s="2"/>
      <c r="M211" s="2"/>
      <c r="N211" s="2"/>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ht="15.75" customHeight="1">
      <c r="A212" s="1"/>
      <c r="B212" s="1"/>
      <c r="C212" s="1"/>
      <c r="D212" s="2"/>
      <c r="E212" s="2"/>
      <c r="F212" s="2"/>
      <c r="G212" s="2"/>
      <c r="H212" s="2"/>
      <c r="I212" s="2"/>
      <c r="J212" s="2"/>
      <c r="K212" s="2"/>
      <c r="L212" s="2"/>
      <c r="M212" s="2"/>
      <c r="N212" s="2"/>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ht="15.75" customHeight="1">
      <c r="A213" s="1"/>
      <c r="B213" s="1"/>
      <c r="C213" s="1"/>
      <c r="D213" s="2"/>
      <c r="E213" s="2"/>
      <c r="F213" s="2"/>
      <c r="G213" s="2"/>
      <c r="H213" s="2"/>
      <c r="I213" s="2"/>
      <c r="J213" s="2"/>
      <c r="K213" s="2"/>
      <c r="L213" s="2"/>
      <c r="M213" s="2"/>
      <c r="N213" s="2"/>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ht="15.75" customHeight="1">
      <c r="A214" s="1"/>
      <c r="B214" s="1"/>
      <c r="C214" s="1"/>
      <c r="D214" s="2"/>
      <c r="E214" s="2"/>
      <c r="F214" s="2"/>
      <c r="G214" s="2"/>
      <c r="H214" s="2"/>
      <c r="I214" s="2"/>
      <c r="J214" s="2"/>
      <c r="K214" s="2"/>
      <c r="L214" s="2"/>
      <c r="M214" s="2"/>
      <c r="N214" s="2"/>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ht="15.75" customHeight="1">
      <c r="A215" s="1"/>
      <c r="B215" s="1"/>
      <c r="C215" s="1"/>
      <c r="D215" s="2"/>
      <c r="E215" s="2"/>
      <c r="F215" s="2"/>
      <c r="G215" s="2"/>
      <c r="H215" s="2"/>
      <c r="I215" s="2"/>
      <c r="J215" s="2"/>
      <c r="K215" s="2"/>
      <c r="L215" s="2"/>
      <c r="M215" s="2"/>
      <c r="N215" s="2"/>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ht="15.75" customHeight="1">
      <c r="A216" s="1"/>
      <c r="B216" s="1"/>
      <c r="C216" s="1"/>
      <c r="D216" s="2"/>
      <c r="E216" s="2"/>
      <c r="F216" s="2"/>
      <c r="G216" s="2"/>
      <c r="H216" s="2"/>
      <c r="I216" s="2"/>
      <c r="J216" s="2"/>
      <c r="K216" s="2"/>
      <c r="L216" s="2"/>
      <c r="M216" s="2"/>
      <c r="N216" s="2"/>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ht="15.75" customHeight="1">
      <c r="A217" s="1"/>
      <c r="B217" s="1"/>
      <c r="C217" s="1"/>
      <c r="D217" s="2"/>
      <c r="E217" s="2"/>
      <c r="F217" s="2"/>
      <c r="G217" s="2"/>
      <c r="H217" s="2"/>
      <c r="I217" s="2"/>
      <c r="J217" s="2"/>
      <c r="K217" s="2"/>
      <c r="L217" s="2"/>
      <c r="M217" s="2"/>
      <c r="N217" s="2"/>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ht="15.75" customHeight="1">
      <c r="A218" s="1"/>
      <c r="B218" s="1"/>
      <c r="C218" s="1"/>
      <c r="D218" s="2"/>
      <c r="E218" s="2"/>
      <c r="F218" s="2"/>
      <c r="G218" s="2"/>
      <c r="H218" s="2"/>
      <c r="I218" s="2"/>
      <c r="J218" s="2"/>
      <c r="K218" s="2"/>
      <c r="L218" s="2"/>
      <c r="M218" s="2"/>
      <c r="N218" s="2"/>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ht="15.75" customHeight="1">
      <c r="A219" s="1"/>
      <c r="B219" s="1"/>
      <c r="C219" s="1"/>
      <c r="D219" s="2"/>
      <c r="E219" s="2"/>
      <c r="F219" s="2"/>
      <c r="G219" s="2"/>
      <c r="H219" s="2"/>
      <c r="I219" s="2"/>
      <c r="J219" s="2"/>
      <c r="K219" s="2"/>
      <c r="L219" s="2"/>
      <c r="M219" s="2"/>
      <c r="N219" s="2"/>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ht="15.75" customHeight="1">
      <c r="A220" s="1"/>
      <c r="B220" s="1"/>
      <c r="C220" s="1"/>
      <c r="D220" s="2"/>
      <c r="E220" s="2"/>
      <c r="F220" s="2"/>
      <c r="G220" s="2"/>
      <c r="H220" s="2"/>
      <c r="I220" s="2"/>
      <c r="J220" s="2"/>
      <c r="K220" s="2"/>
      <c r="L220" s="2"/>
      <c r="M220" s="2"/>
      <c r="N220" s="2"/>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ht="15.75" customHeight="1">
      <c r="A221" s="1"/>
      <c r="B221" s="1"/>
      <c r="C221" s="1"/>
      <c r="D221" s="2"/>
      <c r="E221" s="2"/>
      <c r="F221" s="2"/>
      <c r="G221" s="2"/>
      <c r="H221" s="2"/>
      <c r="I221" s="2"/>
      <c r="J221" s="2"/>
      <c r="K221" s="2"/>
      <c r="L221" s="2"/>
      <c r="M221" s="2"/>
      <c r="N221" s="2"/>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ht="15.75" customHeight="1">
      <c r="A222" s="1"/>
      <c r="B222" s="1"/>
      <c r="C222" s="1"/>
      <c r="D222" s="2"/>
      <c r="E222" s="2"/>
      <c r="F222" s="2"/>
      <c r="G222" s="2"/>
      <c r="H222" s="2"/>
      <c r="I222" s="2"/>
      <c r="J222" s="2"/>
      <c r="K222" s="2"/>
      <c r="L222" s="2"/>
      <c r="M222" s="2"/>
      <c r="N222" s="2"/>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ht="15.75" customHeight="1">
      <c r="A223" s="1"/>
      <c r="B223" s="1"/>
      <c r="C223" s="1"/>
      <c r="D223" s="2"/>
      <c r="E223" s="2"/>
      <c r="F223" s="2"/>
      <c r="G223" s="2"/>
      <c r="H223" s="2"/>
      <c r="I223" s="2"/>
      <c r="J223" s="2"/>
      <c r="K223" s="2"/>
      <c r="L223" s="2"/>
      <c r="M223" s="2"/>
      <c r="N223" s="2"/>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ht="15.75" customHeight="1">
      <c r="A224" s="1"/>
      <c r="B224" s="1"/>
      <c r="C224" s="1"/>
      <c r="D224" s="2"/>
      <c r="E224" s="2"/>
      <c r="F224" s="2"/>
      <c r="G224" s="2"/>
      <c r="H224" s="2"/>
      <c r="I224" s="2"/>
      <c r="J224" s="2"/>
      <c r="K224" s="2"/>
      <c r="L224" s="2"/>
      <c r="M224" s="2"/>
      <c r="N224" s="2"/>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ht="15.75" customHeight="1">
      <c r="A225" s="1"/>
      <c r="B225" s="1"/>
      <c r="C225" s="1"/>
      <c r="D225" s="2"/>
      <c r="E225" s="2"/>
      <c r="F225" s="2"/>
      <c r="G225" s="2"/>
      <c r="H225" s="2"/>
      <c r="I225" s="2"/>
      <c r="J225" s="2"/>
      <c r="K225" s="2"/>
      <c r="L225" s="2"/>
      <c r="M225" s="2"/>
      <c r="N225" s="2"/>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ht="15.75" customHeight="1">
      <c r="A226" s="1"/>
      <c r="B226" s="1"/>
      <c r="C226" s="1"/>
      <c r="D226" s="2"/>
      <c r="E226" s="2"/>
      <c r="F226" s="2"/>
      <c r="G226" s="2"/>
      <c r="H226" s="2"/>
      <c r="I226" s="2"/>
      <c r="J226" s="2"/>
      <c r="K226" s="2"/>
      <c r="L226" s="2"/>
      <c r="M226" s="2"/>
      <c r="N226" s="2"/>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ht="15.75" customHeight="1">
      <c r="A227" s="1"/>
      <c r="B227" s="1"/>
      <c r="C227" s="1"/>
      <c r="D227" s="2"/>
      <c r="E227" s="2"/>
      <c r="F227" s="2"/>
      <c r="G227" s="2"/>
      <c r="H227" s="2"/>
      <c r="I227" s="2"/>
      <c r="J227" s="2"/>
      <c r="K227" s="2"/>
      <c r="L227" s="2"/>
      <c r="M227" s="2"/>
      <c r="N227" s="2"/>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ht="15.75" customHeight="1">
      <c r="A228" s="1"/>
      <c r="B228" s="1"/>
      <c r="C228" s="1"/>
      <c r="D228" s="2"/>
      <c r="E228" s="2"/>
      <c r="F228" s="2"/>
      <c r="G228" s="2"/>
      <c r="H228" s="2"/>
      <c r="I228" s="2"/>
      <c r="J228" s="2"/>
      <c r="K228" s="2"/>
      <c r="L228" s="2"/>
      <c r="M228" s="2"/>
      <c r="N228" s="2"/>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ht="15.75" customHeight="1">
      <c r="A229" s="1"/>
      <c r="B229" s="1"/>
      <c r="C229" s="1"/>
      <c r="D229" s="2"/>
      <c r="E229" s="2"/>
      <c r="F229" s="2"/>
      <c r="G229" s="2"/>
      <c r="H229" s="2"/>
      <c r="I229" s="2"/>
      <c r="J229" s="2"/>
      <c r="K229" s="2"/>
      <c r="L229" s="2"/>
      <c r="M229" s="2"/>
      <c r="N229" s="2"/>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ht="15.75" customHeight="1">
      <c r="A230" s="1"/>
      <c r="B230" s="1"/>
      <c r="C230" s="1"/>
      <c r="D230" s="2"/>
      <c r="E230" s="2"/>
      <c r="F230" s="2"/>
      <c r="G230" s="2"/>
      <c r="H230" s="2"/>
      <c r="I230" s="2"/>
      <c r="J230" s="2"/>
      <c r="K230" s="2"/>
      <c r="L230" s="2"/>
      <c r="M230" s="2"/>
      <c r="N230" s="2"/>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ht="15.75" customHeight="1">
      <c r="A231" s="1"/>
      <c r="B231" s="1"/>
      <c r="C231" s="1"/>
      <c r="D231" s="2"/>
      <c r="E231" s="2"/>
      <c r="F231" s="2"/>
      <c r="G231" s="2"/>
      <c r="H231" s="2"/>
      <c r="I231" s="2"/>
      <c r="J231" s="2"/>
      <c r="K231" s="2"/>
      <c r="L231" s="2"/>
      <c r="M231" s="2"/>
      <c r="N231" s="2"/>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ht="15.75" customHeight="1">
      <c r="A232" s="1"/>
      <c r="B232" s="1"/>
      <c r="C232" s="1"/>
      <c r="D232" s="2"/>
      <c r="E232" s="2"/>
      <c r="F232" s="2"/>
      <c r="G232" s="2"/>
      <c r="H232" s="2"/>
      <c r="I232" s="2"/>
      <c r="J232" s="2"/>
      <c r="K232" s="2"/>
      <c r="L232" s="2"/>
      <c r="M232" s="2"/>
      <c r="N232" s="2"/>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ht="15.75" customHeight="1">
      <c r="A233" s="1"/>
      <c r="B233" s="1"/>
      <c r="C233" s="1"/>
      <c r="D233" s="2"/>
      <c r="E233" s="2"/>
      <c r="F233" s="2"/>
      <c r="G233" s="2"/>
      <c r="H233" s="2"/>
      <c r="I233" s="2"/>
      <c r="J233" s="2"/>
      <c r="K233" s="2"/>
      <c r="L233" s="2"/>
      <c r="M233" s="2"/>
      <c r="N233" s="2"/>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ht="15.75" customHeight="1">
      <c r="A234" s="1"/>
      <c r="B234" s="1"/>
      <c r="C234" s="1"/>
      <c r="D234" s="2"/>
      <c r="E234" s="2"/>
      <c r="F234" s="2"/>
      <c r="G234" s="2"/>
      <c r="H234" s="2"/>
      <c r="I234" s="2"/>
      <c r="J234" s="2"/>
      <c r="K234" s="2"/>
      <c r="L234" s="2"/>
      <c r="M234" s="2"/>
      <c r="N234" s="2"/>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ht="15.75" customHeight="1">
      <c r="A235" s="1"/>
      <c r="B235" s="1"/>
      <c r="C235" s="1"/>
      <c r="D235" s="2"/>
      <c r="E235" s="2"/>
      <c r="F235" s="2"/>
      <c r="G235" s="2"/>
      <c r="H235" s="2"/>
      <c r="I235" s="2"/>
      <c r="J235" s="2"/>
      <c r="K235" s="2"/>
      <c r="L235" s="2"/>
      <c r="M235" s="2"/>
      <c r="N235" s="2"/>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ht="15.75" customHeight="1">
      <c r="A236" s="1"/>
      <c r="B236" s="1"/>
      <c r="C236" s="1"/>
      <c r="D236" s="2"/>
      <c r="E236" s="2"/>
      <c r="F236" s="2"/>
      <c r="G236" s="2"/>
      <c r="H236" s="2"/>
      <c r="I236" s="2"/>
      <c r="J236" s="2"/>
      <c r="K236" s="2"/>
      <c r="L236" s="2"/>
      <c r="M236" s="2"/>
      <c r="N236" s="2"/>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ht="15.75" customHeight="1">
      <c r="A237" s="1"/>
      <c r="B237" s="1"/>
      <c r="C237" s="1"/>
      <c r="D237" s="2"/>
      <c r="E237" s="2"/>
      <c r="F237" s="2"/>
      <c r="G237" s="2"/>
      <c r="H237" s="2"/>
      <c r="I237" s="2"/>
      <c r="J237" s="2"/>
      <c r="K237" s="2"/>
      <c r="L237" s="2"/>
      <c r="M237" s="2"/>
      <c r="N237" s="2"/>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ht="15.75" customHeight="1">
      <c r="A238" s="1"/>
      <c r="B238" s="1"/>
      <c r="C238" s="1"/>
      <c r="D238" s="2"/>
      <c r="E238" s="2"/>
      <c r="F238" s="2"/>
      <c r="G238" s="2"/>
      <c r="H238" s="2"/>
      <c r="I238" s="2"/>
      <c r="J238" s="2"/>
      <c r="K238" s="2"/>
      <c r="L238" s="2"/>
      <c r="M238" s="2"/>
      <c r="N238" s="2"/>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ht="15.75" customHeight="1">
      <c r="A239" s="1"/>
      <c r="B239" s="1"/>
      <c r="C239" s="1"/>
      <c r="D239" s="2"/>
      <c r="E239" s="2"/>
      <c r="F239" s="2"/>
      <c r="G239" s="2"/>
      <c r="H239" s="2"/>
      <c r="I239" s="2"/>
      <c r="J239" s="2"/>
      <c r="K239" s="2"/>
      <c r="L239" s="2"/>
      <c r="M239" s="2"/>
      <c r="N239" s="2"/>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6">
    <mergeCell ref="D24:U24"/>
    <mergeCell ref="D19:U19"/>
    <mergeCell ref="B13:C14"/>
    <mergeCell ref="B21:D21"/>
    <mergeCell ref="B23:C23"/>
    <mergeCell ref="B22:C22"/>
    <mergeCell ref="B24:C24"/>
    <mergeCell ref="B19:C19"/>
    <mergeCell ref="B16:D16"/>
    <mergeCell ref="J13:K14"/>
    <mergeCell ref="L14:M14"/>
    <mergeCell ref="L13:M13"/>
    <mergeCell ref="D14:E14"/>
    <mergeCell ref="T14:U14"/>
    <mergeCell ref="F13:G14"/>
    <mergeCell ref="H14:I14"/>
    <mergeCell ref="B4:U4"/>
    <mergeCell ref="B5:U5"/>
    <mergeCell ref="B8:J8"/>
    <mergeCell ref="B7:U7"/>
    <mergeCell ref="D13:E13"/>
    <mergeCell ref="T13:U13"/>
    <mergeCell ref="K9:U9"/>
    <mergeCell ref="K8:U8"/>
    <mergeCell ref="B9:J9"/>
    <mergeCell ref="D11:E11"/>
    <mergeCell ref="B11:C11"/>
    <mergeCell ref="H13:I13"/>
    <mergeCell ref="R13:S14"/>
    <mergeCell ref="N13:O14"/>
    <mergeCell ref="B2:U2"/>
    <mergeCell ref="B3:U3"/>
    <mergeCell ref="B29:C29"/>
    <mergeCell ref="D34:U34"/>
    <mergeCell ref="B32:C32"/>
    <mergeCell ref="B31:D31"/>
    <mergeCell ref="B33:C33"/>
    <mergeCell ref="D29:U29"/>
    <mergeCell ref="B34:C34"/>
    <mergeCell ref="B27:C27"/>
    <mergeCell ref="B26:D26"/>
    <mergeCell ref="P13:Q13"/>
    <mergeCell ref="P14:Q14"/>
    <mergeCell ref="B28:C28"/>
    <mergeCell ref="B18:C18"/>
    <mergeCell ref="B17:C17"/>
  </mergeCells>
  <phoneticPr fontId="2" type="noConversion"/>
  <conditionalFormatting sqref="D17:D18 F17:F18 H17:H18 J17:J18 L17:L18 N17:N18 P17:P18 R17:R18 T17:T18 D22:D23 F22:F23 H22:H23 J22:J23 L22:L23 N22:N23 P22:P23 R22:R23 T22:T23 D27:D28 F27:F28 H27:H28 J27:J28 L27:L28 N27:N28 P27:P28 R27:R28 T27:T28 D32:D33 F32:F33 H32:H33 J32:J33 L32:L33 N32:N33 P32:P33 R32:R33 T32:T33">
    <cfRule type="expression" dxfId="82" priority="1">
      <formula>$D$11=$AQ$4</formula>
    </cfRule>
  </conditionalFormatting>
  <conditionalFormatting sqref="T13:T14 P13:P14 L13:L14 H13:H14">
    <cfRule type="expression" dxfId="81" priority="2">
      <formula>$D$11=$AQ$4</formula>
    </cfRule>
  </conditionalFormatting>
  <conditionalFormatting sqref="B17:U17 D19:U19 B22:U22 D24:U24 B27:U27 D29:U29 B32:U32 D34:U34">
    <cfRule type="expression" dxfId="80" priority="3">
      <formula>$D$11=$AQ$4</formula>
    </cfRule>
  </conditionalFormatting>
  <conditionalFormatting sqref="D17:D18 F17:F18 H17:H18 J17:J18 L17:L18 N17:N18 P17:P18 R17:R18 T17:T18 D22:D23 F22:F23 H22:H23 J22:J23 L22:L23 N22:N23 P22:P23 R22:R23 T22:T23 D27:D28 F27:F28 H27:H28 J27:J28 L27:L28 N27:N28 P27:P28 R27:R28 T27:T28 D32:D33 F32:F33 H32:H33 J32:J33 L32:L33 N32:N33 P32:P33 R32:R33 T32:T33">
    <cfRule type="expression" dxfId="79" priority="4">
      <formula>$D$11=$AQ$4</formula>
    </cfRule>
  </conditionalFormatting>
  <conditionalFormatting sqref="H13:I13 H15 L13:M13 L15 P13:Q13 P15 T13:U13 T15">
    <cfRule type="expression" dxfId="78" priority="5">
      <formula>$D$11=$AQ$4</formula>
    </cfRule>
  </conditionalFormatting>
  <conditionalFormatting sqref="F13:G14 J13:K14 N13:O14 R13:S14">
    <cfRule type="expression" dxfId="77" priority="6">
      <formula>$D$11=$AQ$4</formula>
    </cfRule>
  </conditionalFormatting>
  <conditionalFormatting sqref="H13:I13 L13:M13 P13:Q13 T13:U13">
    <cfRule type="expression" dxfId="76" priority="7">
      <formula>$D$11=$AQ$4</formula>
    </cfRule>
  </conditionalFormatting>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9B6F1-BE1B-44CF-8BEC-D45DA1D11CC7}">
  <dimension ref="A1"/>
  <sheetViews>
    <sheetView workbookViewId="0">
      <selection activeCell="Q56" sqref="Q56"/>
    </sheetView>
  </sheetViews>
  <sheetFormatPr defaultRowHeight="14.4"/>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D8FEA-2F67-42E0-B44E-E7022C1771CC}">
  <dimension ref="A1:E47"/>
  <sheetViews>
    <sheetView workbookViewId="0">
      <selection activeCell="C18" sqref="C18"/>
    </sheetView>
  </sheetViews>
  <sheetFormatPr defaultColWidth="14.44140625" defaultRowHeight="14.4"/>
  <cols>
    <col min="1" max="1" width="27.88671875" style="72" customWidth="1"/>
    <col min="2" max="2" width="66.33203125" style="72" customWidth="1"/>
    <col min="3" max="3" width="61.6640625" style="72" customWidth="1"/>
    <col min="4" max="4" width="34.33203125" style="72" customWidth="1"/>
    <col min="5" max="5" width="40.44140625" style="72" customWidth="1"/>
    <col min="6" max="16384" width="14.44140625" style="72"/>
  </cols>
  <sheetData>
    <row r="1" spans="1:5" ht="15" customHeight="1">
      <c r="A1" s="163" t="s">
        <v>166</v>
      </c>
      <c r="B1" s="163"/>
      <c r="C1" s="163"/>
      <c r="D1" s="163"/>
      <c r="E1" s="163"/>
    </row>
    <row r="2" spans="1:5" ht="15" customHeight="1">
      <c r="A2" s="164" t="s">
        <v>167</v>
      </c>
      <c r="B2" s="163"/>
      <c r="C2" s="163"/>
      <c r="D2" s="163"/>
      <c r="E2" s="163"/>
    </row>
    <row r="3" spans="1:5" ht="15" customHeight="1">
      <c r="A3" s="164" t="s">
        <v>168</v>
      </c>
      <c r="B3" s="163"/>
      <c r="C3" s="163"/>
      <c r="D3" s="163"/>
      <c r="E3" s="163"/>
    </row>
    <row r="4" spans="1:5" ht="15" customHeight="1">
      <c r="A4" s="164" t="s">
        <v>169</v>
      </c>
      <c r="B4" s="163"/>
      <c r="C4" s="163"/>
      <c r="D4" s="163"/>
      <c r="E4" s="163"/>
    </row>
    <row r="5" spans="1:5" ht="15" customHeight="1">
      <c r="A5" s="164" t="s">
        <v>170</v>
      </c>
      <c r="B5" s="163"/>
      <c r="C5" s="163"/>
      <c r="D5" s="163"/>
      <c r="E5" s="163"/>
    </row>
    <row r="6" spans="1:5" ht="15" customHeight="1">
      <c r="A6" s="164" t="s">
        <v>171</v>
      </c>
      <c r="B6" s="163"/>
      <c r="C6" s="163"/>
      <c r="D6" s="163"/>
      <c r="E6" s="163"/>
    </row>
    <row r="7" spans="1:5" ht="15" customHeight="1">
      <c r="A7" s="164" t="s">
        <v>172</v>
      </c>
      <c r="B7" s="163"/>
      <c r="C7" s="163"/>
      <c r="D7" s="163"/>
      <c r="E7" s="163"/>
    </row>
    <row r="8" spans="1:5" ht="15" customHeight="1">
      <c r="A8" s="164" t="s">
        <v>173</v>
      </c>
      <c r="B8" s="163"/>
      <c r="C8" s="163"/>
      <c r="D8" s="163"/>
      <c r="E8" s="163"/>
    </row>
    <row r="9" spans="1:5" ht="15" customHeight="1">
      <c r="A9" s="164" t="s">
        <v>174</v>
      </c>
      <c r="B9" s="165" t="s">
        <v>175</v>
      </c>
      <c r="C9" s="163"/>
      <c r="D9" s="163"/>
      <c r="E9" s="163"/>
    </row>
    <row r="10" spans="1:5" ht="15" customHeight="1">
      <c r="B10" s="163"/>
      <c r="C10" s="163"/>
      <c r="D10" s="163"/>
      <c r="E10" s="163"/>
    </row>
    <row r="11" spans="1:5" ht="15" customHeight="1">
      <c r="A11" s="163" t="s">
        <v>176</v>
      </c>
      <c r="B11" s="163" t="s">
        <v>177</v>
      </c>
      <c r="C11" s="163" t="s">
        <v>178</v>
      </c>
      <c r="D11" s="163" t="s">
        <v>179</v>
      </c>
      <c r="E11" s="163" t="s">
        <v>180</v>
      </c>
    </row>
    <row r="12" spans="1:5" ht="15" customHeight="1">
      <c r="A12" s="166" t="s">
        <v>181</v>
      </c>
      <c r="B12" s="164"/>
      <c r="C12" s="164" t="s">
        <v>182</v>
      </c>
      <c r="D12" s="164" t="s">
        <v>183</v>
      </c>
      <c r="E12" s="164" t="s">
        <v>182</v>
      </c>
    </row>
    <row r="13" spans="1:5" ht="15" customHeight="1">
      <c r="A13" s="166" t="s">
        <v>184</v>
      </c>
      <c r="B13" s="164" t="s">
        <v>185</v>
      </c>
      <c r="C13" s="164" t="s">
        <v>186</v>
      </c>
      <c r="D13" s="164" t="s">
        <v>187</v>
      </c>
      <c r="E13" s="164" t="s">
        <v>188</v>
      </c>
    </row>
    <row r="14" spans="1:5" ht="15" customHeight="1">
      <c r="A14" s="167" t="s">
        <v>189</v>
      </c>
      <c r="B14" s="164" t="s">
        <v>190</v>
      </c>
      <c r="C14" s="164" t="s">
        <v>191</v>
      </c>
      <c r="D14" s="164" t="s">
        <v>191</v>
      </c>
      <c r="E14" s="164" t="s">
        <v>191</v>
      </c>
    </row>
    <row r="15" spans="1:5" ht="15" customHeight="1">
      <c r="A15" s="167" t="s">
        <v>192</v>
      </c>
      <c r="B15" s="164" t="s">
        <v>193</v>
      </c>
      <c r="C15" s="164" t="s">
        <v>194</v>
      </c>
      <c r="D15" s="164" t="s">
        <v>195</v>
      </c>
      <c r="E15" s="164" t="s">
        <v>196</v>
      </c>
    </row>
    <row r="16" spans="1:5" ht="15" customHeight="1">
      <c r="A16" s="168" t="s">
        <v>197</v>
      </c>
      <c r="B16" s="164" t="s">
        <v>198</v>
      </c>
      <c r="C16" s="164" t="s">
        <v>199</v>
      </c>
      <c r="D16" s="164" t="s">
        <v>199</v>
      </c>
      <c r="E16" s="164" t="s">
        <v>199</v>
      </c>
    </row>
    <row r="17" spans="1:5" ht="15" customHeight="1">
      <c r="A17" s="168" t="s">
        <v>200</v>
      </c>
      <c r="B17" s="164" t="s">
        <v>201</v>
      </c>
      <c r="C17" s="164" t="s">
        <v>202</v>
      </c>
      <c r="D17" s="164" t="s">
        <v>203</v>
      </c>
      <c r="E17" s="164" t="s">
        <v>204</v>
      </c>
    </row>
    <row r="18" spans="1:5" ht="15" customHeight="1">
      <c r="A18" s="168" t="s">
        <v>205</v>
      </c>
      <c r="B18" s="164" t="s">
        <v>206</v>
      </c>
      <c r="C18" s="164" t="s">
        <v>207</v>
      </c>
      <c r="D18" s="164" t="s">
        <v>208</v>
      </c>
      <c r="E18" s="164" t="s">
        <v>209</v>
      </c>
    </row>
    <row r="19" spans="1:5" ht="15" customHeight="1">
      <c r="A19" s="169" t="s">
        <v>210</v>
      </c>
      <c r="B19" s="164" t="s">
        <v>201</v>
      </c>
      <c r="C19" s="164" t="s">
        <v>211</v>
      </c>
      <c r="D19" s="164" t="s">
        <v>212</v>
      </c>
      <c r="E19" s="164" t="s">
        <v>213</v>
      </c>
    </row>
    <row r="20" spans="1:5" ht="15" customHeight="1">
      <c r="A20" s="169" t="s">
        <v>214</v>
      </c>
      <c r="B20" s="164" t="s">
        <v>215</v>
      </c>
      <c r="C20" s="164" t="s">
        <v>216</v>
      </c>
      <c r="D20" s="170" t="str">
        <f>HYPERLINK("https://youtu.be/9gR7SCiV6AQ?t=145","Wrap Around Row 3x8-12 (Mid Trap)")</f>
        <v>Wrap Around Row 3x8-12 (Mid Trap)</v>
      </c>
      <c r="E20" s="164" t="s">
        <v>217</v>
      </c>
    </row>
    <row r="21" spans="1:5" ht="15" customHeight="1">
      <c r="A21" s="171" t="s">
        <v>218</v>
      </c>
      <c r="B21" s="164" t="s">
        <v>219</v>
      </c>
      <c r="C21" s="164" t="s">
        <v>220</v>
      </c>
      <c r="D21" s="164" t="s">
        <v>221</v>
      </c>
      <c r="E21" s="164" t="s">
        <v>222</v>
      </c>
    </row>
    <row r="22" spans="1:5" ht="15" customHeight="1">
      <c r="A22" s="171" t="s">
        <v>223</v>
      </c>
      <c r="B22" s="164" t="s">
        <v>224</v>
      </c>
      <c r="C22" s="164" t="s">
        <v>225</v>
      </c>
      <c r="D22" s="164" t="s">
        <v>225</v>
      </c>
      <c r="E22" s="164" t="s">
        <v>225</v>
      </c>
    </row>
    <row r="23" spans="1:5" ht="15" customHeight="1">
      <c r="A23" s="172" t="s">
        <v>226</v>
      </c>
      <c r="B23" s="164" t="s">
        <v>227</v>
      </c>
      <c r="C23" s="164" t="s">
        <v>228</v>
      </c>
      <c r="D23" s="164" t="s">
        <v>229</v>
      </c>
      <c r="E23" s="164" t="s">
        <v>230</v>
      </c>
    </row>
    <row r="24" spans="1:5" ht="15" customHeight="1">
      <c r="A24" s="172" t="s">
        <v>231</v>
      </c>
      <c r="B24" s="164" t="s">
        <v>232</v>
      </c>
      <c r="C24" s="164" t="s">
        <v>233</v>
      </c>
      <c r="D24" s="164" t="s">
        <v>234</v>
      </c>
      <c r="E24" s="164" t="s">
        <v>235</v>
      </c>
    </row>
    <row r="25" spans="1:5" ht="15" customHeight="1">
      <c r="A25" s="173" t="s">
        <v>189</v>
      </c>
      <c r="B25" s="164" t="s">
        <v>236</v>
      </c>
      <c r="C25" s="164" t="s">
        <v>237</v>
      </c>
      <c r="D25" s="164" t="s">
        <v>237</v>
      </c>
      <c r="E25" s="164" t="s">
        <v>237</v>
      </c>
    </row>
    <row r="26" spans="1:5" ht="15" customHeight="1">
      <c r="A26" s="173" t="s">
        <v>223</v>
      </c>
      <c r="B26" s="164" t="s">
        <v>238</v>
      </c>
      <c r="C26" s="164" t="s">
        <v>239</v>
      </c>
      <c r="D26" s="164" t="s">
        <v>239</v>
      </c>
      <c r="E26" s="164" t="s">
        <v>239</v>
      </c>
    </row>
    <row r="29" spans="1:5" ht="15" customHeight="1">
      <c r="A29" s="163" t="s">
        <v>240</v>
      </c>
      <c r="B29" s="163" t="s">
        <v>241</v>
      </c>
      <c r="C29" s="163" t="s">
        <v>242</v>
      </c>
      <c r="D29" s="163" t="s">
        <v>243</v>
      </c>
    </row>
    <row r="30" spans="1:5" ht="15" customHeight="1">
      <c r="A30" s="164" t="s">
        <v>244</v>
      </c>
      <c r="B30" s="164" t="s">
        <v>245</v>
      </c>
      <c r="C30" s="164" t="s">
        <v>246</v>
      </c>
      <c r="D30" s="164" t="s">
        <v>247</v>
      </c>
    </row>
    <row r="31" spans="1:5" ht="15" customHeight="1">
      <c r="A31" s="164" t="s">
        <v>248</v>
      </c>
      <c r="B31" s="164" t="s">
        <v>249</v>
      </c>
      <c r="C31" s="164" t="s">
        <v>250</v>
      </c>
      <c r="D31" s="164" t="s">
        <v>251</v>
      </c>
    </row>
    <row r="32" spans="1:5" ht="15" customHeight="1">
      <c r="A32" s="164" t="s">
        <v>252</v>
      </c>
      <c r="B32" s="164" t="s">
        <v>253</v>
      </c>
      <c r="C32" s="164" t="s">
        <v>254</v>
      </c>
      <c r="D32" s="164" t="s">
        <v>255</v>
      </c>
    </row>
    <row r="33" spans="1:4" ht="15" customHeight="1">
      <c r="A33" s="164" t="s">
        <v>256</v>
      </c>
      <c r="B33" s="164" t="s">
        <v>257</v>
      </c>
      <c r="C33" s="164" t="s">
        <v>258</v>
      </c>
      <c r="D33" s="164" t="s">
        <v>259</v>
      </c>
    </row>
    <row r="34" spans="1:4" ht="15" customHeight="1">
      <c r="A34" s="164" t="s">
        <v>260</v>
      </c>
      <c r="B34" s="164" t="s">
        <v>253</v>
      </c>
      <c r="C34" s="164" t="s">
        <v>261</v>
      </c>
      <c r="D34" s="164" t="s">
        <v>262</v>
      </c>
    </row>
    <row r="35" spans="1:4" ht="15" customHeight="1">
      <c r="A35" s="164" t="s">
        <v>263</v>
      </c>
      <c r="B35" s="164" t="s">
        <v>264</v>
      </c>
      <c r="C35" s="164" t="s">
        <v>265</v>
      </c>
      <c r="D35" s="164" t="s">
        <v>266</v>
      </c>
    </row>
    <row r="36" spans="1:4" ht="15" customHeight="1">
      <c r="A36" s="164" t="s">
        <v>267</v>
      </c>
      <c r="B36" s="164" t="s">
        <v>268</v>
      </c>
      <c r="C36" s="164" t="s">
        <v>269</v>
      </c>
      <c r="D36" s="164" t="s">
        <v>270</v>
      </c>
    </row>
    <row r="38" spans="1:4" ht="15" customHeight="1">
      <c r="A38" s="163" t="s">
        <v>271</v>
      </c>
      <c r="B38" s="163" t="s">
        <v>241</v>
      </c>
      <c r="C38" s="163" t="s">
        <v>242</v>
      </c>
      <c r="D38" s="163" t="s">
        <v>243</v>
      </c>
    </row>
    <row r="39" spans="1:4" ht="15" customHeight="1">
      <c r="A39" s="164" t="s">
        <v>272</v>
      </c>
      <c r="B39" s="164" t="s">
        <v>273</v>
      </c>
      <c r="C39" s="164" t="s">
        <v>274</v>
      </c>
      <c r="D39" s="164" t="s">
        <v>275</v>
      </c>
    </row>
    <row r="40" spans="1:4" ht="15" customHeight="1">
      <c r="A40" s="164" t="s">
        <v>276</v>
      </c>
      <c r="B40" s="164" t="s">
        <v>277</v>
      </c>
      <c r="C40" s="164" t="s">
        <v>278</v>
      </c>
      <c r="D40" s="164" t="s">
        <v>279</v>
      </c>
    </row>
    <row r="41" spans="1:4" ht="15" customHeight="1">
      <c r="A41" s="164" t="s">
        <v>280</v>
      </c>
      <c r="B41" s="164" t="s">
        <v>277</v>
      </c>
      <c r="C41" s="164" t="s">
        <v>281</v>
      </c>
      <c r="D41" s="164" t="s">
        <v>282</v>
      </c>
    </row>
    <row r="43" spans="1:4" ht="15" customHeight="1">
      <c r="A43" s="163" t="s">
        <v>283</v>
      </c>
      <c r="B43" s="163" t="s">
        <v>241</v>
      </c>
      <c r="C43" s="163" t="s">
        <v>242</v>
      </c>
      <c r="D43" s="163" t="s">
        <v>243</v>
      </c>
    </row>
    <row r="44" spans="1:4" ht="15" customHeight="1">
      <c r="A44" s="164" t="s">
        <v>284</v>
      </c>
      <c r="B44" s="164" t="s">
        <v>285</v>
      </c>
      <c r="C44" s="164" t="s">
        <v>286</v>
      </c>
      <c r="D44" s="164" t="s">
        <v>287</v>
      </c>
    </row>
    <row r="45" spans="1:4" ht="15" customHeight="1">
      <c r="A45" s="164" t="s">
        <v>288</v>
      </c>
      <c r="B45" s="164" t="s">
        <v>289</v>
      </c>
      <c r="C45" s="164" t="s">
        <v>290</v>
      </c>
      <c r="D45" s="164" t="s">
        <v>291</v>
      </c>
    </row>
    <row r="46" spans="1:4" ht="15" customHeight="1">
      <c r="A46" s="164" t="s">
        <v>292</v>
      </c>
      <c r="B46" s="164" t="s">
        <v>293</v>
      </c>
      <c r="C46" s="164" t="s">
        <v>294</v>
      </c>
      <c r="D46" s="164" t="s">
        <v>295</v>
      </c>
    </row>
    <row r="47" spans="1:4" ht="15" customHeight="1">
      <c r="A47" s="164" t="s">
        <v>296</v>
      </c>
      <c r="B47" s="164" t="s">
        <v>297</v>
      </c>
      <c r="C47" s="164" t="s">
        <v>298</v>
      </c>
      <c r="D47" s="164" t="s">
        <v>299</v>
      </c>
    </row>
  </sheetData>
  <phoneticPr fontId="2" type="noConversion"/>
  <hyperlinks>
    <hyperlink ref="B9" r:id="rId1" xr:uid="{8A8D4531-20F0-48D3-A4CA-52FC3E53969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696ED-8E92-4361-B676-C6635EBFEE24}">
  <dimension ref="A1:E58"/>
  <sheetViews>
    <sheetView workbookViewId="0">
      <selection activeCell="C13" sqref="C13"/>
    </sheetView>
  </sheetViews>
  <sheetFormatPr defaultColWidth="14.44140625" defaultRowHeight="14.4"/>
  <cols>
    <col min="1" max="1" width="27.88671875" style="73" customWidth="1"/>
    <col min="2" max="2" width="25.5546875" style="73" customWidth="1"/>
    <col min="3" max="3" width="24.33203125" style="73" customWidth="1"/>
    <col min="4" max="4" width="63.109375" style="73" customWidth="1"/>
    <col min="5" max="5" width="40.44140625" style="73" customWidth="1"/>
    <col min="6" max="16384" width="14.44140625" style="73"/>
  </cols>
  <sheetData>
    <row r="1" spans="1:5" ht="15" customHeight="1">
      <c r="A1" s="163" t="s">
        <v>805</v>
      </c>
      <c r="B1" s="163"/>
      <c r="C1" s="163"/>
      <c r="D1" s="163"/>
      <c r="E1" s="163"/>
    </row>
    <row r="2" spans="1:5" ht="15" customHeight="1">
      <c r="A2" s="163" t="s">
        <v>369</v>
      </c>
      <c r="B2" s="163" t="s">
        <v>370</v>
      </c>
      <c r="C2" s="163" t="s">
        <v>371</v>
      </c>
      <c r="D2" s="163" t="s">
        <v>177</v>
      </c>
      <c r="E2" s="163"/>
    </row>
    <row r="3" spans="1:5" ht="15" customHeight="1">
      <c r="A3" s="164" t="s">
        <v>709</v>
      </c>
      <c r="B3" s="170" t="str">
        <f>HYPERLINK("https://www.youtube.com/watch?v=cgxr6xAB5ZM&amp;feature=youtu.be","Agile 6")</f>
        <v>Agile 6</v>
      </c>
      <c r="C3" s="164" t="s">
        <v>373</v>
      </c>
      <c r="D3" s="163"/>
      <c r="E3" s="163"/>
    </row>
    <row r="4" spans="1:5" ht="15" customHeight="1">
      <c r="A4" s="164" t="s">
        <v>710</v>
      </c>
      <c r="B4" s="164" t="s">
        <v>711</v>
      </c>
      <c r="C4" s="164" t="s">
        <v>397</v>
      </c>
      <c r="D4" s="163"/>
      <c r="E4" s="163"/>
    </row>
    <row r="5" spans="1:5" ht="15" customHeight="1">
      <c r="A5" s="164" t="s">
        <v>712</v>
      </c>
      <c r="B5" s="164" t="s">
        <v>713</v>
      </c>
      <c r="C5" s="164" t="s">
        <v>397</v>
      </c>
      <c r="D5" s="163"/>
      <c r="E5" s="163"/>
    </row>
    <row r="6" spans="1:5" ht="15" customHeight="1">
      <c r="A6" s="164" t="s">
        <v>714</v>
      </c>
      <c r="B6" s="164" t="s">
        <v>396</v>
      </c>
      <c r="C6" s="164" t="s">
        <v>397</v>
      </c>
      <c r="D6" s="163"/>
      <c r="E6" s="163"/>
    </row>
    <row r="7" spans="1:5" ht="15" customHeight="1">
      <c r="A7" s="164" t="s">
        <v>382</v>
      </c>
      <c r="B7" s="164" t="s">
        <v>383</v>
      </c>
      <c r="C7" s="164" t="s">
        <v>715</v>
      </c>
      <c r="D7" s="164" t="s">
        <v>385</v>
      </c>
      <c r="E7" s="163"/>
    </row>
    <row r="8" spans="1:5" ht="15" customHeight="1">
      <c r="A8" s="164" t="s">
        <v>386</v>
      </c>
      <c r="B8" s="164" t="s">
        <v>387</v>
      </c>
      <c r="C8" s="164" t="s">
        <v>715</v>
      </c>
      <c r="D8" s="164" t="s">
        <v>385</v>
      </c>
      <c r="E8" s="163"/>
    </row>
    <row r="10" spans="1:5" ht="18">
      <c r="A10" s="187" t="s">
        <v>716</v>
      </c>
    </row>
    <row r="11" spans="1:5" ht="15" customHeight="1">
      <c r="A11" s="163" t="s">
        <v>369</v>
      </c>
      <c r="B11" s="163" t="s">
        <v>370</v>
      </c>
      <c r="C11" s="163" t="s">
        <v>371</v>
      </c>
      <c r="D11" s="163" t="s">
        <v>177</v>
      </c>
    </row>
    <row r="12" spans="1:5" ht="15" customHeight="1">
      <c r="A12" s="180" t="s">
        <v>717</v>
      </c>
      <c r="B12" s="164" t="s">
        <v>718</v>
      </c>
      <c r="C12" s="164" t="s">
        <v>390</v>
      </c>
      <c r="D12" s="164" t="s">
        <v>391</v>
      </c>
    </row>
    <row r="13" spans="1:5" ht="15" customHeight="1">
      <c r="A13" s="180" t="s">
        <v>719</v>
      </c>
      <c r="B13" s="164" t="s">
        <v>132</v>
      </c>
      <c r="C13" s="164" t="s">
        <v>720</v>
      </c>
      <c r="D13" s="164" t="s">
        <v>721</v>
      </c>
    </row>
    <row r="14" spans="1:5" ht="15" customHeight="1">
      <c r="A14" s="176" t="s">
        <v>722</v>
      </c>
      <c r="B14" s="164" t="s">
        <v>723</v>
      </c>
      <c r="C14" s="164" t="s">
        <v>390</v>
      </c>
    </row>
    <row r="15" spans="1:5" ht="15" customHeight="1">
      <c r="A15" s="176" t="s">
        <v>724</v>
      </c>
      <c r="B15" s="164" t="s">
        <v>725</v>
      </c>
      <c r="C15" s="164" t="s">
        <v>726</v>
      </c>
      <c r="D15" s="164" t="s">
        <v>398</v>
      </c>
    </row>
    <row r="16" spans="1:5" ht="15" customHeight="1">
      <c r="A16" s="175" t="s">
        <v>727</v>
      </c>
      <c r="B16" s="164" t="s">
        <v>728</v>
      </c>
      <c r="C16" s="164" t="s">
        <v>729</v>
      </c>
    </row>
    <row r="17" spans="1:5" ht="15" customHeight="1">
      <c r="A17" s="175" t="s">
        <v>730</v>
      </c>
      <c r="B17" s="164" t="s">
        <v>731</v>
      </c>
      <c r="C17" s="164" t="s">
        <v>732</v>
      </c>
      <c r="D17" s="188" t="s">
        <v>733</v>
      </c>
      <c r="E17" s="164"/>
    </row>
    <row r="18" spans="1:5" ht="15" customHeight="1">
      <c r="A18" s="169" t="s">
        <v>734</v>
      </c>
      <c r="B18" s="164" t="s">
        <v>735</v>
      </c>
      <c r="C18" s="164" t="s">
        <v>736</v>
      </c>
    </row>
    <row r="19" spans="1:5" ht="15" customHeight="1">
      <c r="A19" s="169" t="s">
        <v>431</v>
      </c>
      <c r="B19" s="164" t="s">
        <v>737</v>
      </c>
      <c r="C19" s="164" t="s">
        <v>397</v>
      </c>
    </row>
    <row r="20" spans="1:5" ht="15" customHeight="1">
      <c r="A20" s="173" t="s">
        <v>738</v>
      </c>
      <c r="B20" s="164" t="s">
        <v>739</v>
      </c>
      <c r="C20" s="164" t="s">
        <v>740</v>
      </c>
      <c r="D20" s="164" t="s">
        <v>741</v>
      </c>
    </row>
    <row r="21" spans="1:5" ht="15" customHeight="1">
      <c r="A21" s="173" t="s">
        <v>189</v>
      </c>
      <c r="B21" s="164" t="s">
        <v>742</v>
      </c>
      <c r="C21" s="164" t="s">
        <v>409</v>
      </c>
      <c r="D21" s="164" t="s">
        <v>743</v>
      </c>
    </row>
    <row r="22" spans="1:5" ht="15" customHeight="1">
      <c r="A22" s="177" t="s">
        <v>189</v>
      </c>
      <c r="B22" s="164" t="s">
        <v>744</v>
      </c>
      <c r="C22" s="164" t="s">
        <v>729</v>
      </c>
      <c r="D22" s="164" t="s">
        <v>745</v>
      </c>
    </row>
    <row r="23" spans="1:5" ht="15" customHeight="1">
      <c r="A23" s="177" t="s">
        <v>746</v>
      </c>
      <c r="B23" s="164" t="s">
        <v>747</v>
      </c>
      <c r="C23" s="164" t="s">
        <v>729</v>
      </c>
    </row>
    <row r="24" spans="1:5" ht="15" customHeight="1">
      <c r="A24" s="177" t="s">
        <v>223</v>
      </c>
      <c r="B24" s="164" t="s">
        <v>748</v>
      </c>
      <c r="C24" s="164" t="s">
        <v>409</v>
      </c>
    </row>
    <row r="27" spans="1:5" ht="18">
      <c r="A27" s="187" t="s">
        <v>749</v>
      </c>
    </row>
    <row r="28" spans="1:5" ht="15" customHeight="1">
      <c r="A28" s="163" t="s">
        <v>369</v>
      </c>
      <c r="B28" s="163" t="s">
        <v>370</v>
      </c>
      <c r="C28" s="163" t="s">
        <v>371</v>
      </c>
      <c r="D28" s="163" t="s">
        <v>177</v>
      </c>
    </row>
    <row r="29" spans="1:5" ht="15" customHeight="1">
      <c r="A29" s="180" t="s">
        <v>750</v>
      </c>
      <c r="B29" s="164" t="s">
        <v>723</v>
      </c>
      <c r="C29" s="164" t="s">
        <v>390</v>
      </c>
      <c r="D29" s="164" t="s">
        <v>391</v>
      </c>
      <c r="E29" s="163"/>
    </row>
    <row r="30" spans="1:5" ht="15" customHeight="1">
      <c r="A30" s="180" t="s">
        <v>719</v>
      </c>
      <c r="B30" s="164" t="s">
        <v>751</v>
      </c>
      <c r="C30" s="164" t="s">
        <v>720</v>
      </c>
      <c r="D30" s="164" t="s">
        <v>721</v>
      </c>
    </row>
    <row r="31" spans="1:5" ht="15" customHeight="1">
      <c r="A31" s="176" t="s">
        <v>752</v>
      </c>
      <c r="B31" s="164" t="s">
        <v>753</v>
      </c>
      <c r="C31" s="164" t="s">
        <v>390</v>
      </c>
    </row>
    <row r="32" spans="1:5" ht="15" customHeight="1">
      <c r="A32" s="176" t="s">
        <v>724</v>
      </c>
      <c r="B32" s="164" t="s">
        <v>725</v>
      </c>
      <c r="C32" s="164" t="s">
        <v>726</v>
      </c>
      <c r="D32" s="164" t="s">
        <v>398</v>
      </c>
    </row>
    <row r="33" spans="1:4" ht="15" customHeight="1">
      <c r="A33" s="175" t="s">
        <v>727</v>
      </c>
      <c r="B33" s="164" t="s">
        <v>728</v>
      </c>
      <c r="C33" s="164" t="s">
        <v>729</v>
      </c>
    </row>
    <row r="34" spans="1:4" ht="15" customHeight="1">
      <c r="A34" s="175" t="s">
        <v>754</v>
      </c>
      <c r="B34" s="170" t="str">
        <f>HYPERLINK("https://youtu.be/9gR7SCiV6AQ?t=145","Wrap Around Row")</f>
        <v>Wrap Around Row</v>
      </c>
      <c r="C34" s="164" t="s">
        <v>397</v>
      </c>
    </row>
    <row r="35" spans="1:4" ht="15" customHeight="1">
      <c r="A35" s="169" t="s">
        <v>755</v>
      </c>
      <c r="B35" s="164" t="s">
        <v>756</v>
      </c>
      <c r="C35" s="164" t="s">
        <v>409</v>
      </c>
    </row>
    <row r="36" spans="1:4" ht="15" customHeight="1">
      <c r="A36" s="169" t="s">
        <v>189</v>
      </c>
      <c r="B36" s="164" t="s">
        <v>742</v>
      </c>
      <c r="C36" s="164" t="s">
        <v>409</v>
      </c>
    </row>
    <row r="37" spans="1:4" ht="15" customHeight="1">
      <c r="A37" s="173" t="s">
        <v>757</v>
      </c>
      <c r="B37" s="164" t="s">
        <v>758</v>
      </c>
      <c r="C37" s="164" t="s">
        <v>759</v>
      </c>
      <c r="D37" s="164" t="s">
        <v>760</v>
      </c>
    </row>
    <row r="38" spans="1:4" ht="15" customHeight="1">
      <c r="A38" s="173" t="s">
        <v>189</v>
      </c>
      <c r="B38" s="164" t="s">
        <v>744</v>
      </c>
      <c r="C38" s="164" t="s">
        <v>393</v>
      </c>
    </row>
    <row r="39" spans="1:4" ht="15" customHeight="1">
      <c r="A39" s="177" t="s">
        <v>761</v>
      </c>
      <c r="B39" s="164" t="s">
        <v>762</v>
      </c>
      <c r="C39" s="164" t="s">
        <v>763</v>
      </c>
      <c r="D39" s="164" t="s">
        <v>764</v>
      </c>
    </row>
    <row r="40" spans="1:4" ht="15" customHeight="1">
      <c r="A40" s="177" t="s">
        <v>765</v>
      </c>
      <c r="B40" s="164" t="s">
        <v>766</v>
      </c>
      <c r="C40" s="164" t="s">
        <v>729</v>
      </c>
    </row>
    <row r="41" spans="1:4" ht="15" customHeight="1">
      <c r="A41" s="177" t="s">
        <v>223</v>
      </c>
      <c r="B41" s="164" t="s">
        <v>748</v>
      </c>
      <c r="C41" s="164" t="s">
        <v>409</v>
      </c>
    </row>
    <row r="44" spans="1:4" ht="18">
      <c r="A44" s="187" t="s">
        <v>767</v>
      </c>
    </row>
    <row r="45" spans="1:4" ht="15" customHeight="1">
      <c r="A45" s="163" t="s">
        <v>369</v>
      </c>
      <c r="B45" s="163" t="s">
        <v>370</v>
      </c>
      <c r="C45" s="163" t="s">
        <v>371</v>
      </c>
      <c r="D45" s="163" t="s">
        <v>177</v>
      </c>
    </row>
    <row r="46" spans="1:4" ht="15" customHeight="1">
      <c r="A46" s="180" t="s">
        <v>717</v>
      </c>
      <c r="B46" s="164" t="s">
        <v>768</v>
      </c>
      <c r="C46" s="164" t="s">
        <v>390</v>
      </c>
      <c r="D46" s="164" t="s">
        <v>391</v>
      </c>
    </row>
    <row r="47" spans="1:4" ht="15" customHeight="1">
      <c r="A47" s="180" t="s">
        <v>719</v>
      </c>
      <c r="B47" s="164" t="s">
        <v>769</v>
      </c>
      <c r="C47" s="164" t="s">
        <v>770</v>
      </c>
      <c r="D47" s="164" t="s">
        <v>771</v>
      </c>
    </row>
    <row r="48" spans="1:4" ht="15" customHeight="1">
      <c r="A48" s="189" t="s">
        <v>772</v>
      </c>
      <c r="B48" s="164" t="s">
        <v>773</v>
      </c>
      <c r="C48" s="164" t="s">
        <v>390</v>
      </c>
      <c r="D48" s="164" t="s">
        <v>774</v>
      </c>
    </row>
    <row r="49" spans="1:4" ht="15" customHeight="1">
      <c r="A49" s="189" t="s">
        <v>724</v>
      </c>
      <c r="B49" s="164" t="s">
        <v>725</v>
      </c>
      <c r="C49" s="164" t="s">
        <v>726</v>
      </c>
      <c r="D49" s="164" t="s">
        <v>775</v>
      </c>
    </row>
    <row r="50" spans="1:4">
      <c r="A50" s="175" t="s">
        <v>776</v>
      </c>
      <c r="B50" s="164" t="s">
        <v>777</v>
      </c>
      <c r="C50" s="164" t="s">
        <v>427</v>
      </c>
    </row>
    <row r="51" spans="1:4">
      <c r="A51" s="175" t="s">
        <v>778</v>
      </c>
      <c r="B51" s="170" t="str">
        <f>HYPERLINK("https://www.youtube.com/watch?v=37Z6aO8KsuI","Prone Incline Trap Raise")</f>
        <v>Prone Incline Trap Raise</v>
      </c>
      <c r="C51" s="164" t="s">
        <v>736</v>
      </c>
      <c r="D51" s="164" t="s">
        <v>779</v>
      </c>
    </row>
    <row r="52" spans="1:4">
      <c r="A52" s="169" t="s">
        <v>734</v>
      </c>
      <c r="B52" s="164" t="s">
        <v>735</v>
      </c>
      <c r="C52" s="164" t="s">
        <v>736</v>
      </c>
      <c r="D52" s="164" t="s">
        <v>780</v>
      </c>
    </row>
    <row r="53" spans="1:4">
      <c r="A53" s="169" t="s">
        <v>781</v>
      </c>
      <c r="B53" s="164" t="s">
        <v>782</v>
      </c>
      <c r="C53" s="164" t="s">
        <v>397</v>
      </c>
      <c r="D53" s="164" t="s">
        <v>764</v>
      </c>
    </row>
    <row r="54" spans="1:4">
      <c r="A54" s="173" t="s">
        <v>783</v>
      </c>
      <c r="B54" s="164" t="s">
        <v>784</v>
      </c>
      <c r="C54" s="164" t="s">
        <v>401</v>
      </c>
    </row>
    <row r="55" spans="1:4">
      <c r="A55" s="173" t="s">
        <v>189</v>
      </c>
      <c r="B55" s="164" t="s">
        <v>742</v>
      </c>
      <c r="C55" s="164" t="s">
        <v>409</v>
      </c>
    </row>
    <row r="56" spans="1:4">
      <c r="A56" s="177" t="s">
        <v>189</v>
      </c>
      <c r="B56" s="164" t="s">
        <v>744</v>
      </c>
      <c r="C56" s="164" t="s">
        <v>729</v>
      </c>
    </row>
    <row r="57" spans="1:4">
      <c r="A57" s="177" t="s">
        <v>785</v>
      </c>
      <c r="B57" s="164" t="s">
        <v>786</v>
      </c>
      <c r="C57" s="164" t="s">
        <v>729</v>
      </c>
      <c r="D57" s="164" t="s">
        <v>787</v>
      </c>
    </row>
    <row r="58" spans="1:4">
      <c r="A58" s="177" t="s">
        <v>223</v>
      </c>
      <c r="B58" s="164" t="s">
        <v>748</v>
      </c>
      <c r="C58" s="164" t="s">
        <v>409</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2CB86-FC6C-4467-B566-497C786CB2FA}">
  <dimension ref="A1:E27"/>
  <sheetViews>
    <sheetView workbookViewId="0">
      <selection activeCell="B11" sqref="B11"/>
    </sheetView>
  </sheetViews>
  <sheetFormatPr defaultColWidth="14.44140625" defaultRowHeight="14.4"/>
  <cols>
    <col min="1" max="1" width="29.44140625" style="72" customWidth="1"/>
    <col min="2" max="2" width="72.6640625" style="72" customWidth="1"/>
    <col min="3" max="3" width="50.109375" style="72" customWidth="1"/>
    <col min="4" max="4" width="31.5546875" style="72" customWidth="1"/>
    <col min="5" max="5" width="21.6640625" style="72" customWidth="1"/>
    <col min="6" max="16384" width="14.44140625" style="72"/>
  </cols>
  <sheetData>
    <row r="1" spans="1:5">
      <c r="A1" s="163" t="s">
        <v>166</v>
      </c>
      <c r="B1" s="163"/>
      <c r="C1" s="163"/>
      <c r="D1" s="163"/>
      <c r="E1" s="163"/>
    </row>
    <row r="2" spans="1:5">
      <c r="A2" s="164" t="s">
        <v>300</v>
      </c>
      <c r="B2" s="163"/>
      <c r="C2" s="163"/>
      <c r="D2" s="163"/>
      <c r="E2" s="163"/>
    </row>
    <row r="3" spans="1:5">
      <c r="A3" s="164" t="s">
        <v>301</v>
      </c>
      <c r="B3" s="163"/>
      <c r="C3" s="163"/>
      <c r="D3" s="163"/>
      <c r="E3" s="163"/>
    </row>
    <row r="4" spans="1:5">
      <c r="A4" s="164" t="s">
        <v>302</v>
      </c>
      <c r="B4" s="170" t="s">
        <v>303</v>
      </c>
      <c r="C4" s="164" t="s">
        <v>304</v>
      </c>
      <c r="D4" s="163"/>
      <c r="E4" s="163"/>
    </row>
    <row r="5" spans="1:5">
      <c r="A5" s="164" t="s">
        <v>305</v>
      </c>
      <c r="B5" s="163"/>
      <c r="C5" s="163"/>
      <c r="D5" s="163"/>
      <c r="E5" s="163"/>
    </row>
    <row r="6" spans="1:5">
      <c r="A6" s="164" t="s">
        <v>306</v>
      </c>
      <c r="B6" s="165" t="s">
        <v>175</v>
      </c>
      <c r="C6" s="163"/>
      <c r="D6" s="163"/>
      <c r="E6" s="163"/>
    </row>
    <row r="7" spans="1:5">
      <c r="A7" s="164" t="s">
        <v>307</v>
      </c>
      <c r="B7" s="163"/>
      <c r="C7" s="163"/>
      <c r="D7" s="163"/>
      <c r="E7" s="163"/>
    </row>
    <row r="8" spans="1:5">
      <c r="A8" s="164" t="s">
        <v>308</v>
      </c>
      <c r="B8" s="163"/>
      <c r="C8" s="163"/>
      <c r="D8" s="163"/>
      <c r="E8" s="163"/>
    </row>
    <row r="9" spans="1:5">
      <c r="B9" s="163"/>
      <c r="C9" s="163"/>
      <c r="D9" s="163"/>
      <c r="E9" s="163"/>
    </row>
    <row r="10" spans="1:5">
      <c r="A10" s="163" t="s">
        <v>309</v>
      </c>
      <c r="B10" s="163" t="s">
        <v>177</v>
      </c>
      <c r="C10" s="163" t="s">
        <v>310</v>
      </c>
      <c r="D10" s="163" t="s">
        <v>311</v>
      </c>
      <c r="E10" s="163"/>
    </row>
    <row r="11" spans="1:5">
      <c r="A11" s="174" t="s">
        <v>181</v>
      </c>
      <c r="B11" s="164" t="s">
        <v>312</v>
      </c>
      <c r="C11" s="164" t="s">
        <v>313</v>
      </c>
      <c r="D11" s="164" t="s">
        <v>314</v>
      </c>
      <c r="E11" s="164"/>
    </row>
    <row r="12" spans="1:5">
      <c r="A12" s="174" t="s">
        <v>189</v>
      </c>
      <c r="B12" s="164" t="s">
        <v>315</v>
      </c>
      <c r="C12" s="164" t="s">
        <v>316</v>
      </c>
      <c r="D12" s="164" t="s">
        <v>316</v>
      </c>
      <c r="E12" s="164"/>
    </row>
    <row r="13" spans="1:5">
      <c r="A13" s="175" t="s">
        <v>192</v>
      </c>
      <c r="B13" s="164" t="s">
        <v>317</v>
      </c>
      <c r="C13" s="164" t="s">
        <v>318</v>
      </c>
      <c r="D13" s="164" t="s">
        <v>319</v>
      </c>
      <c r="E13" s="164"/>
    </row>
    <row r="14" spans="1:5" ht="14.25" customHeight="1">
      <c r="A14" s="175" t="s">
        <v>223</v>
      </c>
      <c r="B14" s="164" t="s">
        <v>320</v>
      </c>
      <c r="C14" s="164" t="s">
        <v>321</v>
      </c>
      <c r="D14" s="164" t="s">
        <v>321</v>
      </c>
      <c r="E14" s="164"/>
    </row>
    <row r="15" spans="1:5">
      <c r="A15" s="176" t="s">
        <v>322</v>
      </c>
      <c r="B15" s="164" t="s">
        <v>323</v>
      </c>
      <c r="C15" s="164" t="s">
        <v>324</v>
      </c>
      <c r="D15" s="164" t="s">
        <v>324</v>
      </c>
      <c r="E15" s="164"/>
    </row>
    <row r="16" spans="1:5">
      <c r="A16" s="176" t="s">
        <v>325</v>
      </c>
      <c r="B16" s="164" t="s">
        <v>326</v>
      </c>
      <c r="C16" s="164" t="s">
        <v>327</v>
      </c>
      <c r="D16" s="164" t="s">
        <v>328</v>
      </c>
      <c r="E16" s="164"/>
    </row>
    <row r="17" spans="1:5" ht="14.25" customHeight="1">
      <c r="A17" s="177" t="s">
        <v>329</v>
      </c>
      <c r="B17" s="164" t="s">
        <v>330</v>
      </c>
      <c r="C17" s="164" t="s">
        <v>331</v>
      </c>
      <c r="D17" s="164" t="s">
        <v>332</v>
      </c>
    </row>
    <row r="18" spans="1:5" ht="14.25" customHeight="1">
      <c r="A18" s="177" t="s">
        <v>205</v>
      </c>
      <c r="B18" s="164" t="s">
        <v>333</v>
      </c>
      <c r="C18" s="164" t="s">
        <v>334</v>
      </c>
      <c r="D18" s="164" t="s">
        <v>335</v>
      </c>
      <c r="E18" s="164"/>
    </row>
    <row r="19" spans="1:5">
      <c r="A19" s="171" t="s">
        <v>336</v>
      </c>
      <c r="B19" s="164" t="s">
        <v>337</v>
      </c>
      <c r="C19" s="164" t="s">
        <v>338</v>
      </c>
      <c r="D19" s="164" t="s">
        <v>339</v>
      </c>
      <c r="E19" s="164"/>
    </row>
    <row r="20" spans="1:5">
      <c r="A20" s="171" t="s">
        <v>340</v>
      </c>
      <c r="B20" s="164" t="s">
        <v>341</v>
      </c>
      <c r="C20" s="164" t="s">
        <v>342</v>
      </c>
      <c r="D20" s="164" t="s">
        <v>343</v>
      </c>
      <c r="E20" s="164"/>
    </row>
    <row r="21" spans="1:5">
      <c r="A21" s="172" t="s">
        <v>344</v>
      </c>
      <c r="B21" s="164" t="s">
        <v>345</v>
      </c>
      <c r="C21" s="164" t="s">
        <v>346</v>
      </c>
      <c r="D21" s="164" t="s">
        <v>347</v>
      </c>
      <c r="E21" s="164"/>
    </row>
    <row r="22" spans="1:5">
      <c r="A22" s="172" t="s">
        <v>348</v>
      </c>
      <c r="B22" s="164" t="s">
        <v>349</v>
      </c>
      <c r="C22" s="164" t="s">
        <v>350</v>
      </c>
      <c r="D22" s="164" t="s">
        <v>351</v>
      </c>
    </row>
    <row r="23" spans="1:5">
      <c r="A23" s="172" t="s">
        <v>352</v>
      </c>
      <c r="B23" s="164"/>
      <c r="C23" s="164" t="s">
        <v>353</v>
      </c>
      <c r="D23" s="164" t="s">
        <v>353</v>
      </c>
    </row>
    <row r="24" spans="1:5">
      <c r="A24" s="178" t="s">
        <v>354</v>
      </c>
      <c r="B24" s="164" t="s">
        <v>355</v>
      </c>
      <c r="C24" s="164" t="s">
        <v>356</v>
      </c>
      <c r="D24" s="179" t="s">
        <v>357</v>
      </c>
    </row>
    <row r="25" spans="1:5">
      <c r="A25" s="178" t="s">
        <v>358</v>
      </c>
      <c r="B25" s="164" t="s">
        <v>359</v>
      </c>
      <c r="C25" s="170" t="str">
        <f t="shared" ref="C25:D25" si="0">HYPERLINK("https://youtu.be/9gR7SCiV6AQ?t=271","High Face Pull with Trap Raise Hold 3x8")</f>
        <v>High Face Pull with Trap Raise Hold 3x8</v>
      </c>
      <c r="D25" s="170" t="str">
        <f t="shared" si="0"/>
        <v>High Face Pull with Trap Raise Hold 3x8</v>
      </c>
    </row>
    <row r="26" spans="1:5">
      <c r="A26" s="173" t="s">
        <v>360</v>
      </c>
      <c r="B26" s="164" t="s">
        <v>361</v>
      </c>
      <c r="C26" s="164" t="s">
        <v>362</v>
      </c>
      <c r="D26" s="164" t="s">
        <v>363</v>
      </c>
    </row>
    <row r="27" spans="1:5">
      <c r="A27" s="173" t="s">
        <v>364</v>
      </c>
      <c r="B27" s="164" t="s">
        <v>365</v>
      </c>
      <c r="C27" s="164" t="s">
        <v>366</v>
      </c>
      <c r="D27" s="164" t="s">
        <v>367</v>
      </c>
    </row>
  </sheetData>
  <phoneticPr fontId="2" type="noConversion"/>
  <hyperlinks>
    <hyperlink ref="B4" r:id="rId1" xr:uid="{409A1965-4FB8-435D-BCBE-7E4E0AFEF04B}"/>
    <hyperlink ref="B6" r:id="rId2" xr:uid="{4B7AB75A-BB75-440D-8007-3535DD6729E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33D45-0A1A-4449-9668-CE21BAD86684}">
  <dimension ref="A1:E38"/>
  <sheetViews>
    <sheetView workbookViewId="0">
      <selection activeCell="G53" sqref="G53"/>
    </sheetView>
  </sheetViews>
  <sheetFormatPr defaultColWidth="14.44140625" defaultRowHeight="14.4"/>
  <cols>
    <col min="1" max="1" width="27.88671875" style="72" customWidth="1"/>
    <col min="2" max="2" width="25.5546875" style="72" customWidth="1"/>
    <col min="3" max="3" width="22.88671875" style="72" customWidth="1"/>
    <col min="4" max="4" width="53" style="72" customWidth="1"/>
    <col min="5" max="5" width="40.44140625" style="72" customWidth="1"/>
    <col min="6" max="16384" width="14.44140625" style="72"/>
  </cols>
  <sheetData>
    <row r="1" spans="1:5" ht="15" customHeight="1">
      <c r="A1" s="163" t="s">
        <v>368</v>
      </c>
      <c r="B1" s="163"/>
      <c r="C1" s="163"/>
      <c r="D1" s="163"/>
      <c r="E1" s="163"/>
    </row>
    <row r="2" spans="1:5" ht="15" customHeight="1">
      <c r="A2" s="163" t="s">
        <v>369</v>
      </c>
      <c r="B2" s="163" t="s">
        <v>370</v>
      </c>
      <c r="C2" s="163" t="s">
        <v>371</v>
      </c>
      <c r="D2" s="163" t="s">
        <v>177</v>
      </c>
      <c r="E2" s="163"/>
    </row>
    <row r="3" spans="1:5" ht="15" customHeight="1">
      <c r="A3" s="164" t="s">
        <v>372</v>
      </c>
      <c r="B3" s="170" t="str">
        <f>HYPERLINK("https://www.youtube.com/watch?v=FSSDLDhbacc","Limber 11")</f>
        <v>Limber 11</v>
      </c>
      <c r="C3" s="164" t="s">
        <v>373</v>
      </c>
      <c r="D3" s="163"/>
      <c r="E3" s="163"/>
    </row>
    <row r="4" spans="1:5" ht="15" customHeight="1">
      <c r="A4" s="164" t="s">
        <v>374</v>
      </c>
      <c r="B4" s="164" t="s">
        <v>375</v>
      </c>
      <c r="C4" s="164" t="s">
        <v>376</v>
      </c>
      <c r="D4" s="164" t="s">
        <v>377</v>
      </c>
      <c r="E4" s="163"/>
    </row>
    <row r="5" spans="1:5" ht="15" customHeight="1">
      <c r="A5" s="164" t="s">
        <v>378</v>
      </c>
      <c r="B5" s="164" t="s">
        <v>379</v>
      </c>
      <c r="C5" s="164" t="s">
        <v>380</v>
      </c>
      <c r="D5" s="164" t="s">
        <v>381</v>
      </c>
      <c r="E5" s="163"/>
    </row>
    <row r="6" spans="1:5" ht="15" customHeight="1">
      <c r="A6" s="164" t="s">
        <v>382</v>
      </c>
      <c r="B6" s="164" t="s">
        <v>383</v>
      </c>
      <c r="C6" s="164" t="s">
        <v>384</v>
      </c>
      <c r="D6" s="164" t="s">
        <v>385</v>
      </c>
      <c r="E6" s="163"/>
    </row>
    <row r="7" spans="1:5" ht="15" customHeight="1">
      <c r="A7" s="164" t="s">
        <v>386</v>
      </c>
      <c r="B7" s="164" t="s">
        <v>387</v>
      </c>
      <c r="C7" s="164" t="s">
        <v>384</v>
      </c>
      <c r="D7" s="164" t="s">
        <v>385</v>
      </c>
      <c r="E7" s="163"/>
    </row>
    <row r="9" spans="1:5" ht="15" customHeight="1">
      <c r="A9" s="164" t="s">
        <v>388</v>
      </c>
    </row>
    <row r="10" spans="1:5" ht="15" customHeight="1">
      <c r="A10" s="163" t="s">
        <v>369</v>
      </c>
      <c r="B10" s="163" t="s">
        <v>370</v>
      </c>
      <c r="C10" s="163" t="s">
        <v>371</v>
      </c>
      <c r="D10" s="163" t="s">
        <v>177</v>
      </c>
    </row>
    <row r="11" spans="1:5" ht="15" customHeight="1">
      <c r="A11" s="180" t="s">
        <v>389</v>
      </c>
      <c r="B11" s="164" t="s">
        <v>8</v>
      </c>
      <c r="C11" s="164" t="s">
        <v>390</v>
      </c>
      <c r="D11" s="164" t="s">
        <v>391</v>
      </c>
    </row>
    <row r="12" spans="1:5" ht="15" customHeight="1">
      <c r="A12" s="180" t="s">
        <v>189</v>
      </c>
      <c r="B12" s="164" t="s">
        <v>392</v>
      </c>
      <c r="C12" s="164" t="s">
        <v>393</v>
      </c>
      <c r="D12" s="164" t="s">
        <v>394</v>
      </c>
    </row>
    <row r="13" spans="1:5" ht="15" customHeight="1">
      <c r="A13" s="176" t="s">
        <v>395</v>
      </c>
      <c r="B13" s="164" t="s">
        <v>19</v>
      </c>
      <c r="C13" s="164" t="s">
        <v>390</v>
      </c>
    </row>
    <row r="14" spans="1:5" ht="15" customHeight="1">
      <c r="A14" s="176" t="s">
        <v>223</v>
      </c>
      <c r="B14" s="164" t="s">
        <v>396</v>
      </c>
      <c r="C14" s="164" t="s">
        <v>397</v>
      </c>
      <c r="D14" s="164" t="s">
        <v>398</v>
      </c>
    </row>
    <row r="15" spans="1:5" ht="15" customHeight="1">
      <c r="A15" s="175" t="s">
        <v>399</v>
      </c>
      <c r="B15" s="164" t="s">
        <v>400</v>
      </c>
      <c r="C15" s="164" t="s">
        <v>401</v>
      </c>
      <c r="D15" s="164" t="s">
        <v>402</v>
      </c>
    </row>
    <row r="16" spans="1:5" ht="15" customHeight="1">
      <c r="A16" s="175" t="s">
        <v>403</v>
      </c>
      <c r="B16" s="164" t="s">
        <v>404</v>
      </c>
      <c r="C16" s="164" t="s">
        <v>405</v>
      </c>
      <c r="D16" s="164" t="s">
        <v>406</v>
      </c>
    </row>
    <row r="17" spans="1:4" ht="15" customHeight="1">
      <c r="A17" s="177" t="s">
        <v>407</v>
      </c>
      <c r="B17" s="164" t="s">
        <v>408</v>
      </c>
      <c r="C17" s="164" t="s">
        <v>409</v>
      </c>
    </row>
    <row r="18" spans="1:4" ht="15" customHeight="1">
      <c r="A18" s="177" t="s">
        <v>410</v>
      </c>
      <c r="B18" s="164" t="s">
        <v>411</v>
      </c>
      <c r="C18" s="164" t="s">
        <v>397</v>
      </c>
    </row>
    <row r="19" spans="1:4" ht="15" customHeight="1">
      <c r="A19" s="172" t="s">
        <v>336</v>
      </c>
      <c r="B19" s="164" t="s">
        <v>412</v>
      </c>
      <c r="C19" s="164" t="s">
        <v>413</v>
      </c>
      <c r="D19" s="164" t="s">
        <v>414</v>
      </c>
    </row>
    <row r="20" spans="1:4" ht="15" customHeight="1">
      <c r="A20" s="172" t="s">
        <v>415</v>
      </c>
      <c r="B20" s="164" t="s">
        <v>416</v>
      </c>
      <c r="C20" s="164" t="s">
        <v>417</v>
      </c>
      <c r="D20" s="164" t="s">
        <v>418</v>
      </c>
    </row>
    <row r="21" spans="1:4" ht="15" customHeight="1">
      <c r="A21" s="171" t="s">
        <v>360</v>
      </c>
      <c r="B21" s="164" t="s">
        <v>419</v>
      </c>
      <c r="C21" s="164" t="s">
        <v>409</v>
      </c>
      <c r="D21" s="164" t="s">
        <v>420</v>
      </c>
    </row>
    <row r="22" spans="1:4" ht="15" customHeight="1">
      <c r="A22" s="171" t="s">
        <v>421</v>
      </c>
      <c r="B22" s="164" t="s">
        <v>422</v>
      </c>
      <c r="C22" s="164" t="s">
        <v>397</v>
      </c>
    </row>
    <row r="25" spans="1:4" ht="15" customHeight="1">
      <c r="A25" s="164" t="s">
        <v>423</v>
      </c>
    </row>
    <row r="26" spans="1:4" ht="15" customHeight="1">
      <c r="A26" s="163" t="s">
        <v>369</v>
      </c>
      <c r="B26" s="163" t="s">
        <v>370</v>
      </c>
      <c r="C26" s="163" t="s">
        <v>371</v>
      </c>
      <c r="D26" s="163" t="s">
        <v>177</v>
      </c>
    </row>
    <row r="27" spans="1:4" ht="15" customHeight="1">
      <c r="A27" s="180" t="s">
        <v>424</v>
      </c>
      <c r="B27" s="164" t="s">
        <v>87</v>
      </c>
      <c r="C27" s="164" t="s">
        <v>390</v>
      </c>
      <c r="D27" s="164" t="s">
        <v>391</v>
      </c>
    </row>
    <row r="28" spans="1:4" ht="15" customHeight="1">
      <c r="A28" s="180" t="s">
        <v>189</v>
      </c>
      <c r="B28" s="164" t="s">
        <v>392</v>
      </c>
      <c r="C28" s="164" t="s">
        <v>393</v>
      </c>
      <c r="D28" s="164" t="s">
        <v>394</v>
      </c>
    </row>
    <row r="29" spans="1:4" ht="15" customHeight="1">
      <c r="A29" s="176" t="s">
        <v>425</v>
      </c>
      <c r="B29" s="164" t="s">
        <v>63</v>
      </c>
      <c r="C29" s="164" t="s">
        <v>390</v>
      </c>
    </row>
    <row r="30" spans="1:4" ht="15" customHeight="1">
      <c r="A30" s="176" t="s">
        <v>223</v>
      </c>
      <c r="B30" s="164" t="s">
        <v>396</v>
      </c>
      <c r="C30" s="164" t="s">
        <v>397</v>
      </c>
      <c r="D30" s="164" t="s">
        <v>398</v>
      </c>
    </row>
    <row r="31" spans="1:4" ht="15" customHeight="1">
      <c r="A31" s="175" t="s">
        <v>399</v>
      </c>
      <c r="B31" s="164" t="s">
        <v>426</v>
      </c>
      <c r="C31" s="164" t="s">
        <v>427</v>
      </c>
      <c r="D31" s="164" t="s">
        <v>428</v>
      </c>
    </row>
    <row r="32" spans="1:4" ht="15" customHeight="1">
      <c r="A32" s="175" t="s">
        <v>403</v>
      </c>
      <c r="B32" s="164" t="s">
        <v>404</v>
      </c>
      <c r="C32" s="164" t="s">
        <v>405</v>
      </c>
      <c r="D32" s="164" t="s">
        <v>406</v>
      </c>
    </row>
    <row r="33" spans="1:4" ht="15" customHeight="1">
      <c r="A33" s="177" t="s">
        <v>407</v>
      </c>
      <c r="B33" s="164" t="s">
        <v>429</v>
      </c>
      <c r="C33" s="164" t="s">
        <v>430</v>
      </c>
    </row>
    <row r="34" spans="1:4" ht="15" customHeight="1">
      <c r="A34" s="177" t="s">
        <v>431</v>
      </c>
      <c r="B34" s="164" t="s">
        <v>432</v>
      </c>
      <c r="C34" s="164" t="s">
        <v>397</v>
      </c>
      <c r="D34" s="164" t="s">
        <v>433</v>
      </c>
    </row>
    <row r="35" spans="1:4" ht="15" customHeight="1">
      <c r="A35" s="172" t="s">
        <v>336</v>
      </c>
      <c r="B35" s="164" t="s">
        <v>434</v>
      </c>
      <c r="C35" s="164" t="s">
        <v>397</v>
      </c>
      <c r="D35" s="164" t="s">
        <v>414</v>
      </c>
    </row>
    <row r="36" spans="1:4" ht="15" customHeight="1">
      <c r="A36" s="172" t="s">
        <v>415</v>
      </c>
      <c r="B36" s="164" t="s">
        <v>416</v>
      </c>
      <c r="C36" s="164" t="s">
        <v>435</v>
      </c>
      <c r="D36" s="164" t="s">
        <v>436</v>
      </c>
    </row>
    <row r="37" spans="1:4" ht="15" customHeight="1">
      <c r="A37" s="171" t="s">
        <v>360</v>
      </c>
      <c r="B37" s="164" t="s">
        <v>437</v>
      </c>
      <c r="C37" s="164" t="s">
        <v>409</v>
      </c>
      <c r="D37" s="164" t="s">
        <v>420</v>
      </c>
    </row>
    <row r="38" spans="1:4" ht="15" customHeight="1">
      <c r="A38" s="171" t="s">
        <v>421</v>
      </c>
      <c r="B38" s="164" t="s">
        <v>438</v>
      </c>
      <c r="C38" s="164" t="s">
        <v>397</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CB082-1618-4E94-96E0-3FBCD43541CF}">
  <dimension ref="A1:A29"/>
  <sheetViews>
    <sheetView workbookViewId="0">
      <selection activeCell="M54" sqref="M54"/>
    </sheetView>
  </sheetViews>
  <sheetFormatPr defaultColWidth="14.44140625" defaultRowHeight="14.4"/>
  <cols>
    <col min="1" max="1" width="20.109375" style="73" customWidth="1"/>
    <col min="2" max="16384" width="14.44140625" style="73"/>
  </cols>
  <sheetData>
    <row r="1" spans="1:1" ht="15" customHeight="1">
      <c r="A1" s="163" t="s">
        <v>484</v>
      </c>
    </row>
    <row r="2" spans="1:1" ht="15" customHeight="1">
      <c r="A2" s="164" t="s">
        <v>674</v>
      </c>
    </row>
    <row r="3" spans="1:1" ht="15" customHeight="1">
      <c r="A3" s="164" t="s">
        <v>675</v>
      </c>
    </row>
    <row r="4" spans="1:1" ht="15" customHeight="1">
      <c r="A4" s="164" t="s">
        <v>676</v>
      </c>
    </row>
    <row r="6" spans="1:1" ht="15" customHeight="1">
      <c r="A6" s="163" t="s">
        <v>556</v>
      </c>
    </row>
    <row r="7" spans="1:1" ht="15" customHeight="1">
      <c r="A7" s="164" t="s">
        <v>557</v>
      </c>
    </row>
    <row r="8" spans="1:1" ht="15" customHeight="1">
      <c r="A8" s="164" t="s">
        <v>676</v>
      </c>
    </row>
    <row r="9" spans="1:1" ht="15" customHeight="1">
      <c r="A9" s="164" t="s">
        <v>560</v>
      </c>
    </row>
    <row r="10" spans="1:1" ht="15" customHeight="1">
      <c r="A10" s="164" t="s">
        <v>677</v>
      </c>
    </row>
    <row r="11" spans="1:1" ht="15" customHeight="1">
      <c r="A11" s="164" t="s">
        <v>561</v>
      </c>
    </row>
    <row r="12" spans="1:1" ht="15" customHeight="1">
      <c r="A12" s="164" t="s">
        <v>559</v>
      </c>
    </row>
    <row r="13" spans="1:1" ht="15" customHeight="1">
      <c r="A13" s="164" t="s">
        <v>678</v>
      </c>
    </row>
    <row r="15" spans="1:1" ht="15" customHeight="1">
      <c r="A15" s="163" t="s">
        <v>462</v>
      </c>
    </row>
    <row r="16" spans="1:1" ht="15" customHeight="1">
      <c r="A16" s="164" t="s">
        <v>561</v>
      </c>
    </row>
    <row r="17" spans="1:1" ht="15" customHeight="1">
      <c r="A17" s="164" t="s">
        <v>564</v>
      </c>
    </row>
    <row r="18" spans="1:1" ht="15" customHeight="1">
      <c r="A18" s="164" t="s">
        <v>679</v>
      </c>
    </row>
    <row r="19" spans="1:1" ht="15" customHeight="1">
      <c r="A19" s="164" t="s">
        <v>680</v>
      </c>
    </row>
    <row r="20" spans="1:1" ht="15" customHeight="1">
      <c r="A20" s="164" t="s">
        <v>681</v>
      </c>
    </row>
    <row r="21" spans="1:1" ht="15" customHeight="1">
      <c r="A21" s="164" t="s">
        <v>682</v>
      </c>
    </row>
    <row r="22" spans="1:1" ht="15" customHeight="1">
      <c r="A22" s="164" t="s">
        <v>683</v>
      </c>
    </row>
    <row r="24" spans="1:1" ht="15" customHeight="1">
      <c r="A24" s="163" t="s">
        <v>468</v>
      </c>
    </row>
    <row r="25" spans="1:1" ht="15" customHeight="1">
      <c r="A25" s="164" t="s">
        <v>684</v>
      </c>
    </row>
    <row r="26" spans="1:1" ht="15" customHeight="1">
      <c r="A26" s="164" t="s">
        <v>685</v>
      </c>
    </row>
    <row r="27" spans="1:1" ht="15" customHeight="1">
      <c r="A27" s="164" t="s">
        <v>686</v>
      </c>
    </row>
    <row r="28" spans="1:1" ht="15" customHeight="1">
      <c r="A28" s="164" t="s">
        <v>687</v>
      </c>
    </row>
    <row r="29" spans="1:1" ht="15" customHeight="1">
      <c r="A29" s="164" t="s">
        <v>688</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EAF78-5B8A-474A-A784-6AA73FE2F18C}">
  <dimension ref="A1:D44"/>
  <sheetViews>
    <sheetView workbookViewId="0">
      <selection activeCell="F36" sqref="B36:F50"/>
    </sheetView>
  </sheetViews>
  <sheetFormatPr defaultColWidth="14.44140625" defaultRowHeight="14.4"/>
  <cols>
    <col min="1" max="1" width="96.109375" style="73" customWidth="1"/>
    <col min="2" max="2" width="74.88671875" style="73" customWidth="1"/>
    <col min="3" max="16384" width="14.44140625" style="73"/>
  </cols>
  <sheetData>
    <row r="1" spans="1:4">
      <c r="A1" s="163" t="s">
        <v>439</v>
      </c>
      <c r="B1" s="163" t="s">
        <v>515</v>
      </c>
    </row>
    <row r="2" spans="1:4">
      <c r="A2" s="164" t="s">
        <v>516</v>
      </c>
      <c r="B2" s="164" t="s">
        <v>517</v>
      </c>
    </row>
    <row r="3" spans="1:4">
      <c r="A3" s="164" t="s">
        <v>707</v>
      </c>
      <c r="B3" s="164" t="s">
        <v>521</v>
      </c>
    </row>
    <row r="4" spans="1:4">
      <c r="A4" s="164" t="s">
        <v>708</v>
      </c>
    </row>
    <row r="5" spans="1:4">
      <c r="A5" s="164"/>
    </row>
    <row r="6" spans="1:4">
      <c r="A6" s="163"/>
    </row>
    <row r="7" spans="1:4">
      <c r="A7" s="163" t="s">
        <v>522</v>
      </c>
      <c r="B7" s="164"/>
    </row>
    <row r="8" spans="1:4">
      <c r="A8" s="183"/>
    </row>
    <row r="11" spans="1:4">
      <c r="A11" s="183"/>
    </row>
    <row r="14" spans="1:4">
      <c r="A14" s="183"/>
    </row>
    <row r="15" spans="1:4">
      <c r="D15" s="163"/>
    </row>
    <row r="16" spans="1:4">
      <c r="A16" s="163" t="s">
        <v>602</v>
      </c>
      <c r="D16" s="163"/>
    </row>
    <row r="20" spans="1:4">
      <c r="A20" s="183"/>
      <c r="B20" s="181"/>
    </row>
    <row r="22" spans="1:4">
      <c r="A22" s="163" t="s">
        <v>613</v>
      </c>
      <c r="D22" s="163"/>
    </row>
    <row r="24" spans="1:4">
      <c r="A24" s="164"/>
    </row>
    <row r="25" spans="1:4">
      <c r="A25" s="183"/>
      <c r="B25" s="181"/>
    </row>
    <row r="28" spans="1:4">
      <c r="A28" s="183"/>
    </row>
    <row r="30" spans="1:4">
      <c r="B30" s="164"/>
    </row>
    <row r="31" spans="1:4">
      <c r="A31" s="183"/>
    </row>
    <row r="34" spans="1:4">
      <c r="A34" s="163" t="s">
        <v>633</v>
      </c>
    </row>
    <row r="36" spans="1:4">
      <c r="D36" s="163"/>
    </row>
    <row r="37" spans="1:4">
      <c r="A37" s="183"/>
      <c r="D37" s="163"/>
    </row>
    <row r="39" spans="1:4">
      <c r="A39" s="181"/>
    </row>
    <row r="43" spans="1:4" ht="14.25" customHeight="1">
      <c r="D43" s="166"/>
    </row>
    <row r="44" spans="1:4" ht="14.25" customHeight="1"/>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76191-96A0-4795-8E77-1C1EE1389411}">
  <dimension ref="A1:A45"/>
  <sheetViews>
    <sheetView workbookViewId="0">
      <selection activeCell="I41" sqref="I41"/>
    </sheetView>
  </sheetViews>
  <sheetFormatPr defaultColWidth="14.44140625" defaultRowHeight="14.4"/>
  <cols>
    <col min="1" max="1" width="20.109375" style="72" customWidth="1"/>
    <col min="2" max="16384" width="14.44140625" style="72"/>
  </cols>
  <sheetData>
    <row r="1" spans="1:1">
      <c r="A1" s="163" t="s">
        <v>439</v>
      </c>
    </row>
    <row r="2" spans="1:1">
      <c r="A2" s="164" t="s">
        <v>440</v>
      </c>
    </row>
    <row r="3" spans="1:1">
      <c r="A3" s="164" t="s">
        <v>441</v>
      </c>
    </row>
    <row r="4" spans="1:1">
      <c r="A4" s="164" t="s">
        <v>442</v>
      </c>
    </row>
    <row r="5" spans="1:1">
      <c r="A5" s="163"/>
    </row>
    <row r="6" spans="1:1">
      <c r="A6" s="163"/>
    </row>
    <row r="7" spans="1:1">
      <c r="A7" s="163" t="s">
        <v>443</v>
      </c>
    </row>
    <row r="8" spans="1:1">
      <c r="A8" s="164" t="s">
        <v>444</v>
      </c>
    </row>
    <row r="9" spans="1:1">
      <c r="A9" s="164" t="s">
        <v>445</v>
      </c>
    </row>
    <row r="10" spans="1:1">
      <c r="A10" s="164" t="s">
        <v>446</v>
      </c>
    </row>
    <row r="11" spans="1:1">
      <c r="A11" s="164" t="s">
        <v>447</v>
      </c>
    </row>
    <row r="12" spans="1:1">
      <c r="A12" s="164" t="s">
        <v>448</v>
      </c>
    </row>
    <row r="13" spans="1:1">
      <c r="A13" s="164" t="s">
        <v>449</v>
      </c>
    </row>
    <row r="14" spans="1:1">
      <c r="A14" s="164" t="s">
        <v>450</v>
      </c>
    </row>
    <row r="15" spans="1:1">
      <c r="A15" s="164" t="s">
        <v>451</v>
      </c>
    </row>
    <row r="16" spans="1:1">
      <c r="A16" s="164" t="s">
        <v>452</v>
      </c>
    </row>
    <row r="17" spans="1:1">
      <c r="A17" s="164" t="s">
        <v>453</v>
      </c>
    </row>
    <row r="18" spans="1:1">
      <c r="A18" s="164" t="s">
        <v>454</v>
      </c>
    </row>
    <row r="19" spans="1:1">
      <c r="A19" s="179" t="s">
        <v>455</v>
      </c>
    </row>
    <row r="20" spans="1:1">
      <c r="A20" s="163"/>
    </row>
    <row r="21" spans="1:1">
      <c r="A21" s="163" t="s">
        <v>456</v>
      </c>
    </row>
    <row r="22" spans="1:1">
      <c r="A22" s="164" t="s">
        <v>457</v>
      </c>
    </row>
    <row r="23" spans="1:1">
      <c r="A23" s="164" t="s">
        <v>458</v>
      </c>
    </row>
    <row r="24" spans="1:1">
      <c r="A24" s="164" t="s">
        <v>459</v>
      </c>
    </row>
    <row r="25" spans="1:1">
      <c r="A25" s="164" t="s">
        <v>460</v>
      </c>
    </row>
    <row r="26" spans="1:1">
      <c r="A26" s="164" t="s">
        <v>461</v>
      </c>
    </row>
    <row r="28" spans="1:1">
      <c r="A28" s="163" t="s">
        <v>462</v>
      </c>
    </row>
    <row r="29" spans="1:1">
      <c r="A29" s="164" t="s">
        <v>463</v>
      </c>
    </row>
    <row r="30" spans="1:1">
      <c r="A30" s="164" t="s">
        <v>464</v>
      </c>
    </row>
    <row r="31" spans="1:1">
      <c r="A31" s="164" t="s">
        <v>465</v>
      </c>
    </row>
    <row r="32" spans="1:1">
      <c r="A32" s="164" t="s">
        <v>466</v>
      </c>
    </row>
    <row r="33" spans="1:1">
      <c r="A33" s="164" t="s">
        <v>467</v>
      </c>
    </row>
    <row r="35" spans="1:1">
      <c r="A35" s="163" t="s">
        <v>468</v>
      </c>
    </row>
    <row r="36" spans="1:1">
      <c r="A36" s="164" t="s">
        <v>469</v>
      </c>
    </row>
    <row r="37" spans="1:1">
      <c r="A37" s="164" t="s">
        <v>470</v>
      </c>
    </row>
    <row r="38" spans="1:1">
      <c r="A38" s="164" t="s">
        <v>471</v>
      </c>
    </row>
    <row r="39" spans="1:1">
      <c r="A39" s="164" t="s">
        <v>472</v>
      </c>
    </row>
    <row r="40" spans="1:1">
      <c r="A40" s="164" t="s">
        <v>473</v>
      </c>
    </row>
    <row r="41" spans="1:1">
      <c r="A41" s="164" t="s">
        <v>474</v>
      </c>
    </row>
    <row r="42" spans="1:1">
      <c r="A42" s="164" t="s">
        <v>475</v>
      </c>
    </row>
    <row r="43" spans="1:1" ht="14.25" customHeight="1">
      <c r="A43" s="164" t="s">
        <v>476</v>
      </c>
    </row>
    <row r="44" spans="1:1" ht="14.25" customHeight="1">
      <c r="A44" s="164" t="s">
        <v>477</v>
      </c>
    </row>
    <row r="45" spans="1:1">
      <c r="A45" s="164" t="s">
        <v>478</v>
      </c>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2E6ED-CCD1-4581-9D3D-05493FFAF69F}">
  <dimension ref="A1:D43"/>
  <sheetViews>
    <sheetView workbookViewId="0">
      <selection sqref="A1:XFD1048576"/>
    </sheetView>
  </sheetViews>
  <sheetFormatPr defaultColWidth="14.44140625" defaultRowHeight="14.4"/>
  <cols>
    <col min="1" max="1" width="20.109375" style="72" customWidth="1"/>
    <col min="2" max="16384" width="14.44140625" style="72"/>
  </cols>
  <sheetData>
    <row r="1" spans="1:4" ht="15" customHeight="1">
      <c r="A1" s="163" t="s">
        <v>439</v>
      </c>
    </row>
    <row r="2" spans="1:4" ht="15" customHeight="1">
      <c r="A2" s="164" t="s">
        <v>479</v>
      </c>
    </row>
    <row r="3" spans="1:4" ht="15" customHeight="1">
      <c r="A3" s="164" t="s">
        <v>480</v>
      </c>
    </row>
    <row r="4" spans="1:4" ht="15" customHeight="1">
      <c r="A4" s="164" t="s">
        <v>481</v>
      </c>
    </row>
    <row r="5" spans="1:4" ht="15" customHeight="1">
      <c r="A5" s="164" t="s">
        <v>482</v>
      </c>
    </row>
    <row r="6" spans="1:4" ht="15" customHeight="1">
      <c r="A6" s="181" t="s">
        <v>483</v>
      </c>
    </row>
    <row r="7" spans="1:4" ht="15" customHeight="1">
      <c r="A7" s="163"/>
    </row>
    <row r="8" spans="1:4" ht="15" customHeight="1">
      <c r="A8" s="163" t="s">
        <v>484</v>
      </c>
    </row>
    <row r="9" spans="1:4" ht="15" customHeight="1">
      <c r="A9" s="164" t="s">
        <v>485</v>
      </c>
      <c r="D9" s="164"/>
    </row>
    <row r="10" spans="1:4" ht="15" customHeight="1">
      <c r="A10" s="164" t="s">
        <v>486</v>
      </c>
    </row>
    <row r="11" spans="1:4" ht="15" customHeight="1">
      <c r="A11" s="164" t="s">
        <v>487</v>
      </c>
    </row>
    <row r="12" spans="1:4" ht="15" customHeight="1">
      <c r="A12" s="164" t="s">
        <v>488</v>
      </c>
    </row>
    <row r="13" spans="1:4" ht="15" customHeight="1">
      <c r="A13" s="164" t="s">
        <v>489</v>
      </c>
      <c r="D13" s="163"/>
    </row>
    <row r="14" spans="1:4" ht="15" customHeight="1">
      <c r="A14" s="164" t="s">
        <v>490</v>
      </c>
    </row>
    <row r="15" spans="1:4" ht="15" customHeight="1">
      <c r="A15" s="164" t="s">
        <v>491</v>
      </c>
    </row>
    <row r="16" spans="1:4" ht="15" customHeight="1">
      <c r="A16" s="164" t="s">
        <v>492</v>
      </c>
    </row>
    <row r="17" spans="1:1" ht="15" customHeight="1">
      <c r="A17" s="164" t="s">
        <v>493</v>
      </c>
    </row>
    <row r="18" spans="1:1" ht="15" customHeight="1">
      <c r="A18" s="164" t="s">
        <v>494</v>
      </c>
    </row>
    <row r="19" spans="1:1" ht="15" customHeight="1">
      <c r="A19" s="164" t="s">
        <v>495</v>
      </c>
    </row>
    <row r="20" spans="1:1" ht="15" customHeight="1">
      <c r="A20" s="164" t="s">
        <v>496</v>
      </c>
    </row>
    <row r="22" spans="1:1" ht="15" customHeight="1">
      <c r="A22" s="163" t="s">
        <v>497</v>
      </c>
    </row>
    <row r="23" spans="1:1" ht="15" customHeight="1">
      <c r="A23" s="164" t="s">
        <v>498</v>
      </c>
    </row>
    <row r="24" spans="1:1" ht="15" customHeight="1">
      <c r="A24" s="164" t="s">
        <v>499</v>
      </c>
    </row>
    <row r="25" spans="1:1" ht="15" customHeight="1">
      <c r="A25" s="181" t="s">
        <v>500</v>
      </c>
    </row>
    <row r="26" spans="1:1" ht="15" customHeight="1">
      <c r="A26" s="181" t="s">
        <v>501</v>
      </c>
    </row>
    <row r="27" spans="1:1" ht="15" customHeight="1">
      <c r="A27" s="164" t="s">
        <v>502</v>
      </c>
    </row>
    <row r="28" spans="1:1" ht="15" customHeight="1">
      <c r="A28" s="164" t="s">
        <v>503</v>
      </c>
    </row>
    <row r="29" spans="1:1" ht="15" customHeight="1">
      <c r="A29" s="164" t="s">
        <v>504</v>
      </c>
    </row>
    <row r="30" spans="1:1" ht="15" customHeight="1">
      <c r="A30" s="164" t="s">
        <v>505</v>
      </c>
    </row>
    <row r="31" spans="1:1" ht="15" customHeight="1">
      <c r="A31" s="181" t="s">
        <v>506</v>
      </c>
    </row>
    <row r="32" spans="1:1" ht="15" customHeight="1">
      <c r="A32" s="164" t="s">
        <v>507</v>
      </c>
    </row>
    <row r="33" spans="1:4" ht="15" customHeight="1">
      <c r="A33" s="164" t="s">
        <v>508</v>
      </c>
    </row>
    <row r="34" spans="1:4" ht="15" customHeight="1">
      <c r="A34" s="164" t="s">
        <v>509</v>
      </c>
    </row>
    <row r="36" spans="1:4" ht="15" customHeight="1">
      <c r="A36" s="163" t="s">
        <v>510</v>
      </c>
    </row>
    <row r="37" spans="1:4" ht="15" customHeight="1">
      <c r="A37" s="164" t="s">
        <v>511</v>
      </c>
    </row>
    <row r="38" spans="1:4" ht="15" customHeight="1">
      <c r="A38" s="164" t="s">
        <v>512</v>
      </c>
    </row>
    <row r="39" spans="1:4" ht="15" customHeight="1">
      <c r="A39" s="164" t="s">
        <v>513</v>
      </c>
    </row>
    <row r="40" spans="1:4" ht="15" customHeight="1">
      <c r="A40" s="164" t="s">
        <v>514</v>
      </c>
    </row>
    <row r="43" spans="1:4" ht="15" customHeight="1">
      <c r="D43" s="163"/>
    </row>
  </sheetData>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4E8B4-467D-4A6E-AA10-7FDA5CCB507F}">
  <dimension ref="A1:D30"/>
  <sheetViews>
    <sheetView workbookViewId="0">
      <selection sqref="A1:XFD1048576"/>
    </sheetView>
  </sheetViews>
  <sheetFormatPr defaultColWidth="14.44140625" defaultRowHeight="14.4"/>
  <cols>
    <col min="1" max="1" width="96.109375" style="72" customWidth="1"/>
    <col min="2" max="2" width="74.88671875" style="72" customWidth="1"/>
    <col min="3" max="16384" width="14.44140625" style="72"/>
  </cols>
  <sheetData>
    <row r="1" spans="1:2" ht="15" customHeight="1">
      <c r="A1" s="163" t="s">
        <v>439</v>
      </c>
      <c r="B1" s="163" t="s">
        <v>515</v>
      </c>
    </row>
    <row r="2" spans="1:2" ht="15" customHeight="1">
      <c r="A2" s="164" t="s">
        <v>516</v>
      </c>
      <c r="B2" s="164" t="s">
        <v>517</v>
      </c>
    </row>
    <row r="3" spans="1:2" ht="15" customHeight="1">
      <c r="A3" s="164" t="s">
        <v>518</v>
      </c>
      <c r="B3" s="164" t="s">
        <v>519</v>
      </c>
    </row>
    <row r="4" spans="1:2" ht="15" customHeight="1">
      <c r="A4" s="164" t="s">
        <v>520</v>
      </c>
      <c r="B4" s="164" t="s">
        <v>521</v>
      </c>
    </row>
    <row r="5" spans="1:2" ht="15" customHeight="1">
      <c r="A5" s="164"/>
    </row>
    <row r="6" spans="1:2" ht="15" customHeight="1">
      <c r="A6" s="163"/>
    </row>
    <row r="7" spans="1:2" ht="15" customHeight="1">
      <c r="A7" s="163" t="s">
        <v>522</v>
      </c>
      <c r="B7" s="164"/>
    </row>
    <row r="8" spans="1:2" ht="15" customHeight="1">
      <c r="A8" s="164" t="s">
        <v>523</v>
      </c>
      <c r="B8" s="164" t="s">
        <v>524</v>
      </c>
    </row>
    <row r="9" spans="1:2" ht="15" customHeight="1">
      <c r="A9" s="164" t="s">
        <v>525</v>
      </c>
      <c r="B9" s="164" t="s">
        <v>526</v>
      </c>
    </row>
    <row r="10" spans="1:2" ht="15" customHeight="1">
      <c r="A10" s="164" t="s">
        <v>527</v>
      </c>
      <c r="B10" s="164" t="s">
        <v>528</v>
      </c>
    </row>
    <row r="11" spans="1:2" ht="15" customHeight="1">
      <c r="A11" s="164" t="s">
        <v>529</v>
      </c>
      <c r="B11" s="164" t="s">
        <v>530</v>
      </c>
    </row>
    <row r="12" spans="1:2" ht="15" customHeight="1">
      <c r="A12" s="164" t="s">
        <v>531</v>
      </c>
      <c r="B12" s="182" t="s">
        <v>532</v>
      </c>
    </row>
    <row r="13" spans="1:2" ht="15" customHeight="1">
      <c r="A13" s="164" t="s">
        <v>533</v>
      </c>
    </row>
    <row r="14" spans="1:2" ht="15" customHeight="1">
      <c r="A14" s="164" t="s">
        <v>534</v>
      </c>
      <c r="B14" s="164" t="s">
        <v>535</v>
      </c>
    </row>
    <row r="15" spans="1:2" ht="15" customHeight="1">
      <c r="A15" s="164" t="s">
        <v>536</v>
      </c>
      <c r="B15" s="164" t="s">
        <v>537</v>
      </c>
    </row>
    <row r="16" spans="1:2" ht="15" customHeight="1">
      <c r="A16" s="164" t="s">
        <v>538</v>
      </c>
    </row>
    <row r="17" spans="1:4" ht="15" customHeight="1">
      <c r="A17" s="164" t="s">
        <v>539</v>
      </c>
      <c r="B17" s="164" t="s">
        <v>540</v>
      </c>
      <c r="D17" s="163"/>
    </row>
    <row r="18" spans="1:4" ht="15" customHeight="1">
      <c r="A18" s="164" t="s">
        <v>541</v>
      </c>
      <c r="B18" s="164" t="s">
        <v>542</v>
      </c>
    </row>
    <row r="19" spans="1:4" ht="15" customHeight="1">
      <c r="A19" s="164" t="s">
        <v>543</v>
      </c>
      <c r="B19" s="164" t="s">
        <v>544</v>
      </c>
    </row>
    <row r="22" spans="1:4" ht="15" customHeight="1">
      <c r="A22" s="163" t="s">
        <v>545</v>
      </c>
    </row>
    <row r="23" spans="1:4" ht="15" customHeight="1">
      <c r="A23" s="164" t="s">
        <v>546</v>
      </c>
      <c r="B23" s="164" t="s">
        <v>547</v>
      </c>
    </row>
    <row r="24" spans="1:4" ht="15" customHeight="1">
      <c r="A24" s="164" t="s">
        <v>548</v>
      </c>
      <c r="B24" s="164" t="s">
        <v>549</v>
      </c>
    </row>
    <row r="25" spans="1:4" ht="15" customHeight="1">
      <c r="A25" s="164" t="s">
        <v>550</v>
      </c>
    </row>
    <row r="27" spans="1:4" ht="15" customHeight="1">
      <c r="A27" s="163" t="s">
        <v>545</v>
      </c>
    </row>
    <row r="28" spans="1:4" ht="15" customHeight="1">
      <c r="A28" s="164" t="s">
        <v>551</v>
      </c>
      <c r="B28" s="164" t="s">
        <v>552</v>
      </c>
    </row>
    <row r="29" spans="1:4" ht="15" customHeight="1">
      <c r="A29" s="164" t="s">
        <v>553</v>
      </c>
    </row>
    <row r="30" spans="1:4" ht="15" customHeight="1">
      <c r="A30" s="164" t="s">
        <v>554</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000"/>
  <sheetViews>
    <sheetView workbookViewId="0">
      <selection activeCell="B2" sqref="B2:U9"/>
    </sheetView>
  </sheetViews>
  <sheetFormatPr defaultColWidth="14.44140625" defaultRowHeight="15" customHeight="1"/>
  <cols>
    <col min="1" max="1" width="4.33203125" customWidth="1"/>
    <col min="2" max="3" width="8" customWidth="1"/>
    <col min="4" max="4" width="5.33203125" customWidth="1"/>
    <col min="5" max="5" width="4.5546875" customWidth="1"/>
    <col min="6" max="6" width="5.33203125" customWidth="1"/>
    <col min="7" max="7" width="4.5546875" customWidth="1"/>
    <col min="8" max="8" width="5.33203125" customWidth="1"/>
    <col min="9" max="9" width="4.5546875" customWidth="1"/>
    <col min="10" max="10" width="5.33203125" customWidth="1"/>
    <col min="11" max="11" width="4.5546875" customWidth="1"/>
    <col min="12" max="12" width="5.33203125" customWidth="1"/>
    <col min="13" max="13" width="4.5546875" customWidth="1"/>
    <col min="14" max="14" width="5.33203125" customWidth="1"/>
    <col min="15" max="15" width="4.5546875" customWidth="1"/>
    <col min="16" max="16" width="5.33203125" customWidth="1"/>
    <col min="17" max="17" width="4.5546875" customWidth="1"/>
    <col min="18" max="18" width="5.33203125" customWidth="1"/>
    <col min="19" max="19" width="4.5546875" customWidth="1"/>
    <col min="20" max="20" width="5.33203125" customWidth="1"/>
    <col min="21" max="21" width="4.5546875" customWidth="1"/>
    <col min="22" max="39" width="4.33203125" customWidth="1"/>
    <col min="40" max="43" width="9.109375" customWidth="1"/>
  </cols>
  <sheetData>
    <row r="1" spans="1:43" ht="4.5" customHeight="1" thickBot="1">
      <c r="A1" s="1"/>
      <c r="B1" s="1"/>
      <c r="C1" s="1"/>
      <c r="D1" s="2"/>
      <c r="E1" s="2"/>
      <c r="F1" s="2"/>
      <c r="G1" s="2"/>
      <c r="H1" s="2"/>
      <c r="I1" s="2"/>
      <c r="J1" s="2"/>
      <c r="K1" s="2"/>
      <c r="L1" s="2"/>
      <c r="M1" s="2"/>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ht="15.6">
      <c r="A2" s="1"/>
      <c r="B2" s="282" t="s">
        <v>26</v>
      </c>
      <c r="C2" s="283"/>
      <c r="D2" s="283"/>
      <c r="E2" s="283"/>
      <c r="F2" s="283"/>
      <c r="G2" s="283"/>
      <c r="H2" s="283"/>
      <c r="I2" s="283"/>
      <c r="J2" s="283"/>
      <c r="K2" s="283"/>
      <c r="L2" s="283"/>
      <c r="M2" s="283"/>
      <c r="N2" s="283"/>
      <c r="O2" s="283"/>
      <c r="P2" s="283"/>
      <c r="Q2" s="283"/>
      <c r="R2" s="283"/>
      <c r="S2" s="283"/>
      <c r="T2" s="283"/>
      <c r="U2" s="284"/>
      <c r="V2" s="1"/>
      <c r="W2" s="1"/>
      <c r="X2" s="1"/>
      <c r="Y2" s="1"/>
      <c r="Z2" s="1"/>
      <c r="AA2" s="1"/>
      <c r="AB2" s="1"/>
      <c r="AC2" s="1"/>
      <c r="AD2" s="1"/>
      <c r="AE2" s="1"/>
      <c r="AF2" s="1"/>
      <c r="AG2" s="1"/>
      <c r="AH2" s="1"/>
      <c r="AI2" s="1"/>
      <c r="AJ2" s="1"/>
      <c r="AK2" s="1"/>
      <c r="AL2" s="1"/>
      <c r="AM2" s="1"/>
      <c r="AN2" s="1"/>
      <c r="AO2" s="1"/>
      <c r="AP2" s="1"/>
      <c r="AQ2" s="1" t="s">
        <v>0</v>
      </c>
    </row>
    <row r="3" spans="1:43" ht="15.6">
      <c r="A3" s="1"/>
      <c r="B3" s="285" t="s">
        <v>909</v>
      </c>
      <c r="C3" s="286"/>
      <c r="D3" s="286"/>
      <c r="E3" s="286"/>
      <c r="F3" s="286"/>
      <c r="G3" s="286"/>
      <c r="H3" s="286"/>
      <c r="I3" s="286"/>
      <c r="J3" s="286"/>
      <c r="K3" s="286"/>
      <c r="L3" s="286"/>
      <c r="M3" s="286"/>
      <c r="N3" s="286"/>
      <c r="O3" s="286"/>
      <c r="P3" s="286"/>
      <c r="Q3" s="286"/>
      <c r="R3" s="286"/>
      <c r="S3" s="286"/>
      <c r="T3" s="286"/>
      <c r="U3" s="287"/>
      <c r="V3" s="1"/>
      <c r="W3" s="1"/>
      <c r="X3" s="1"/>
      <c r="Y3" s="1"/>
      <c r="Z3" s="1"/>
      <c r="AA3" s="1"/>
      <c r="AB3" s="1"/>
      <c r="AC3" s="1"/>
      <c r="AD3" s="1"/>
      <c r="AE3" s="1"/>
      <c r="AF3" s="1"/>
      <c r="AG3" s="1"/>
      <c r="AH3" s="1"/>
      <c r="AI3" s="1"/>
      <c r="AJ3" s="1"/>
      <c r="AK3" s="1"/>
      <c r="AL3" s="1"/>
      <c r="AM3" s="1"/>
      <c r="AN3" s="1"/>
      <c r="AO3" s="1"/>
      <c r="AP3" s="1"/>
      <c r="AQ3" s="1" t="s">
        <v>1</v>
      </c>
    </row>
    <row r="4" spans="1:43" ht="15.6">
      <c r="A4" s="1"/>
      <c r="B4" s="285" t="s">
        <v>27</v>
      </c>
      <c r="C4" s="286"/>
      <c r="D4" s="286"/>
      <c r="E4" s="286"/>
      <c r="F4" s="286"/>
      <c r="G4" s="286"/>
      <c r="H4" s="286"/>
      <c r="I4" s="286"/>
      <c r="J4" s="286"/>
      <c r="K4" s="286"/>
      <c r="L4" s="286"/>
      <c r="M4" s="286"/>
      <c r="N4" s="286"/>
      <c r="O4" s="286"/>
      <c r="P4" s="286"/>
      <c r="Q4" s="286"/>
      <c r="R4" s="286"/>
      <c r="S4" s="286"/>
      <c r="T4" s="286"/>
      <c r="U4" s="287"/>
      <c r="V4" s="1"/>
      <c r="W4" s="1"/>
      <c r="X4" s="1"/>
      <c r="Y4" s="1"/>
      <c r="Z4" s="1"/>
      <c r="AA4" s="1"/>
      <c r="AB4" s="1"/>
      <c r="AC4" s="1"/>
      <c r="AD4" s="1"/>
      <c r="AE4" s="1"/>
      <c r="AF4" s="1"/>
      <c r="AG4" s="1"/>
      <c r="AH4" s="1"/>
      <c r="AI4" s="1"/>
      <c r="AJ4" s="1"/>
      <c r="AK4" s="1"/>
      <c r="AL4" s="1"/>
      <c r="AM4" s="1"/>
      <c r="AN4" s="1"/>
      <c r="AO4" s="1"/>
      <c r="AP4" s="1"/>
      <c r="AQ4" s="1" t="s">
        <v>2</v>
      </c>
    </row>
    <row r="5" spans="1:43" ht="15.75" customHeight="1" thickBot="1">
      <c r="A5" s="1"/>
      <c r="B5" s="307" t="s">
        <v>25</v>
      </c>
      <c r="C5" s="308"/>
      <c r="D5" s="308"/>
      <c r="E5" s="308"/>
      <c r="F5" s="308"/>
      <c r="G5" s="308"/>
      <c r="H5" s="308"/>
      <c r="I5" s="308"/>
      <c r="J5" s="308"/>
      <c r="K5" s="308"/>
      <c r="L5" s="308"/>
      <c r="M5" s="308"/>
      <c r="N5" s="308"/>
      <c r="O5" s="308"/>
      <c r="P5" s="308"/>
      <c r="Q5" s="308"/>
      <c r="R5" s="308"/>
      <c r="S5" s="308"/>
      <c r="T5" s="308"/>
      <c r="U5" s="309"/>
      <c r="V5" s="1"/>
      <c r="W5" s="1"/>
      <c r="X5" s="1"/>
      <c r="Y5" s="1"/>
      <c r="Z5" s="1"/>
      <c r="AA5" s="1"/>
      <c r="AB5" s="1"/>
      <c r="AC5" s="1"/>
      <c r="AD5" s="1"/>
      <c r="AE5" s="1"/>
      <c r="AF5" s="1"/>
      <c r="AG5" s="1"/>
      <c r="AH5" s="1"/>
      <c r="AI5" s="1"/>
      <c r="AJ5" s="1"/>
      <c r="AK5" s="1"/>
      <c r="AL5" s="1"/>
      <c r="AM5" s="1"/>
      <c r="AN5" s="1"/>
      <c r="AO5" s="1"/>
      <c r="AP5" s="1"/>
      <c r="AQ5" s="2">
        <f>IF(D11=AQ2,1,IF(D11=AQ3,5,2.5))</f>
        <v>2.5</v>
      </c>
    </row>
    <row r="6" spans="1:43" ht="4.5" customHeight="1" thickBot="1">
      <c r="A6" s="1"/>
      <c r="B6" s="3"/>
      <c r="C6" s="3"/>
      <c r="D6" s="3"/>
      <c r="E6" s="3"/>
      <c r="F6" s="3"/>
      <c r="G6" s="3"/>
      <c r="H6" s="3"/>
      <c r="I6" s="3"/>
      <c r="J6" s="3"/>
      <c r="K6" s="3"/>
      <c r="L6" s="3"/>
      <c r="M6" s="3"/>
      <c r="N6" s="3"/>
      <c r="O6" s="3"/>
      <c r="P6" s="3"/>
      <c r="Q6" s="3"/>
      <c r="R6" s="3"/>
      <c r="S6" s="3"/>
      <c r="T6" s="3"/>
      <c r="U6" s="3"/>
      <c r="V6" s="1"/>
      <c r="W6" s="1"/>
      <c r="X6" s="1"/>
      <c r="Y6" s="1"/>
      <c r="Z6" s="1"/>
      <c r="AA6" s="1"/>
      <c r="AB6" s="1"/>
      <c r="AC6" s="1"/>
      <c r="AD6" s="1"/>
      <c r="AE6" s="1"/>
      <c r="AF6" s="1"/>
      <c r="AG6" s="1"/>
      <c r="AH6" s="1"/>
      <c r="AI6" s="1"/>
      <c r="AJ6" s="1"/>
      <c r="AK6" s="1"/>
      <c r="AL6" s="1"/>
      <c r="AM6" s="1"/>
      <c r="AN6" s="1"/>
      <c r="AO6" s="1"/>
      <c r="AP6" s="1"/>
      <c r="AQ6" s="1"/>
    </row>
    <row r="7" spans="1:43" ht="15.6">
      <c r="A7" s="1"/>
      <c r="B7" s="282" t="s">
        <v>907</v>
      </c>
      <c r="C7" s="283"/>
      <c r="D7" s="283"/>
      <c r="E7" s="283"/>
      <c r="F7" s="283"/>
      <c r="G7" s="283"/>
      <c r="H7" s="283"/>
      <c r="I7" s="283"/>
      <c r="J7" s="283"/>
      <c r="K7" s="283"/>
      <c r="L7" s="283"/>
      <c r="M7" s="283"/>
      <c r="N7" s="283"/>
      <c r="O7" s="283"/>
      <c r="P7" s="283"/>
      <c r="Q7" s="283"/>
      <c r="R7" s="283"/>
      <c r="S7" s="283"/>
      <c r="T7" s="283"/>
      <c r="U7" s="284"/>
      <c r="V7" s="1"/>
      <c r="W7" s="1"/>
      <c r="X7" s="1"/>
      <c r="Y7" s="1"/>
      <c r="Z7" s="1"/>
      <c r="AA7" s="1"/>
      <c r="AB7" s="1"/>
      <c r="AC7" s="1"/>
      <c r="AD7" s="1"/>
      <c r="AE7" s="1"/>
      <c r="AF7" s="1"/>
      <c r="AG7" s="1"/>
      <c r="AH7" s="1"/>
      <c r="AI7" s="1"/>
      <c r="AJ7" s="1"/>
      <c r="AK7" s="1"/>
      <c r="AL7" s="1"/>
      <c r="AM7" s="1"/>
      <c r="AN7" s="1"/>
      <c r="AO7" s="1"/>
      <c r="AP7" s="1"/>
      <c r="AQ7" s="1"/>
    </row>
    <row r="8" spans="1:43" ht="15.6">
      <c r="A8" s="1"/>
      <c r="B8" s="285" t="s">
        <v>28</v>
      </c>
      <c r="C8" s="310"/>
      <c r="D8" s="310"/>
      <c r="E8" s="310"/>
      <c r="F8" s="310"/>
      <c r="G8" s="310"/>
      <c r="H8" s="310"/>
      <c r="I8" s="310"/>
      <c r="J8" s="311"/>
      <c r="K8" s="316" t="s">
        <v>29</v>
      </c>
      <c r="L8" s="310"/>
      <c r="M8" s="310"/>
      <c r="N8" s="310"/>
      <c r="O8" s="310"/>
      <c r="P8" s="310"/>
      <c r="Q8" s="310"/>
      <c r="R8" s="310"/>
      <c r="S8" s="310"/>
      <c r="T8" s="310"/>
      <c r="U8" s="317"/>
      <c r="V8" s="1"/>
      <c r="W8" s="1"/>
      <c r="X8" s="1"/>
      <c r="Y8" s="1"/>
      <c r="Z8" s="1"/>
      <c r="AA8" s="1"/>
      <c r="AB8" s="1"/>
      <c r="AC8" s="1"/>
      <c r="AD8" s="1"/>
      <c r="AE8" s="1"/>
      <c r="AF8" s="1"/>
      <c r="AG8" s="1"/>
      <c r="AH8" s="1"/>
      <c r="AI8" s="1"/>
      <c r="AJ8" s="1"/>
      <c r="AK8" s="1"/>
      <c r="AL8" s="1"/>
      <c r="AM8" s="1"/>
      <c r="AN8" s="1"/>
      <c r="AO8" s="1"/>
      <c r="AP8" s="1"/>
      <c r="AQ8" s="1"/>
    </row>
    <row r="9" spans="1:43" ht="15.75" customHeight="1" thickBot="1">
      <c r="A9" s="1"/>
      <c r="B9" s="307" t="s">
        <v>908</v>
      </c>
      <c r="C9" s="318"/>
      <c r="D9" s="318"/>
      <c r="E9" s="318"/>
      <c r="F9" s="318"/>
      <c r="G9" s="318"/>
      <c r="H9" s="318"/>
      <c r="I9" s="318"/>
      <c r="J9" s="319"/>
      <c r="K9" s="314" t="s">
        <v>30</v>
      </c>
      <c r="L9" s="314"/>
      <c r="M9" s="314"/>
      <c r="N9" s="314"/>
      <c r="O9" s="314"/>
      <c r="P9" s="314"/>
      <c r="Q9" s="314"/>
      <c r="R9" s="314"/>
      <c r="S9" s="314"/>
      <c r="T9" s="314"/>
      <c r="U9" s="315"/>
      <c r="V9" s="1"/>
      <c r="W9" s="1"/>
      <c r="X9" s="1"/>
      <c r="Y9" s="1"/>
      <c r="Z9" s="1"/>
      <c r="AA9" s="1"/>
      <c r="AB9" s="1"/>
      <c r="AC9" s="1"/>
      <c r="AD9" s="1"/>
      <c r="AE9" s="1"/>
      <c r="AF9" s="1"/>
      <c r="AG9" s="1"/>
      <c r="AH9" s="1"/>
      <c r="AI9" s="1"/>
      <c r="AJ9" s="1"/>
      <c r="AK9" s="1"/>
      <c r="AL9" s="1"/>
      <c r="AM9" s="1"/>
      <c r="AN9" s="1"/>
      <c r="AO9" s="1"/>
      <c r="AP9" s="1"/>
      <c r="AQ9" s="1"/>
    </row>
    <row r="10" spans="1:43" ht="4.5" customHeight="1" thickBot="1">
      <c r="A10" s="1"/>
      <c r="B10" s="3"/>
      <c r="C10" s="3"/>
      <c r="D10" s="3"/>
      <c r="E10" s="3"/>
      <c r="F10" s="3"/>
      <c r="G10" s="3"/>
      <c r="H10" s="3"/>
      <c r="I10" s="3"/>
      <c r="J10" s="3"/>
      <c r="K10" s="3"/>
      <c r="L10" s="3"/>
      <c r="M10" s="3"/>
      <c r="N10" s="3"/>
      <c r="O10" s="3"/>
      <c r="P10" s="3"/>
      <c r="Q10" s="3"/>
      <c r="R10" s="3"/>
      <c r="S10" s="3"/>
      <c r="T10" s="3"/>
      <c r="U10" s="3"/>
      <c r="V10" s="1"/>
      <c r="W10" s="1"/>
      <c r="X10" s="1"/>
      <c r="Y10" s="1"/>
      <c r="Z10" s="1"/>
      <c r="AA10" s="1"/>
      <c r="AB10" s="1"/>
      <c r="AC10" s="1"/>
      <c r="AD10" s="1"/>
      <c r="AE10" s="1"/>
      <c r="AF10" s="1"/>
      <c r="AG10" s="1"/>
      <c r="AH10" s="1"/>
      <c r="AI10" s="1"/>
      <c r="AJ10" s="1"/>
      <c r="AK10" s="1"/>
      <c r="AL10" s="1"/>
      <c r="AM10" s="1"/>
      <c r="AN10" s="1"/>
      <c r="AO10" s="1"/>
      <c r="AP10" s="1"/>
      <c r="AQ10" s="1"/>
    </row>
    <row r="11" spans="1:43" ht="14.4">
      <c r="A11" s="1"/>
      <c r="B11" s="322" t="s">
        <v>3</v>
      </c>
      <c r="C11" s="323"/>
      <c r="D11" s="332" t="s">
        <v>2</v>
      </c>
      <c r="E11" s="321"/>
      <c r="F11" s="3"/>
      <c r="G11" s="3"/>
      <c r="H11" s="3"/>
      <c r="I11" s="3"/>
      <c r="J11" s="3"/>
      <c r="K11" s="3"/>
      <c r="L11" s="3"/>
      <c r="M11" s="3"/>
      <c r="N11" s="3"/>
      <c r="O11" s="3"/>
      <c r="P11" s="3"/>
      <c r="Q11" s="3"/>
      <c r="R11" s="3"/>
      <c r="S11" s="3"/>
      <c r="T11" s="3"/>
      <c r="U11" s="3"/>
      <c r="V11" s="1"/>
      <c r="W11" s="1"/>
      <c r="X11" s="1"/>
      <c r="Y11" s="1"/>
      <c r="Z11" s="1"/>
      <c r="AA11" s="1"/>
      <c r="AB11" s="1"/>
      <c r="AC11" s="1"/>
      <c r="AD11" s="1"/>
      <c r="AE11" s="1"/>
      <c r="AF11" s="1"/>
      <c r="AG11" s="1"/>
      <c r="AH11" s="1"/>
      <c r="AI11" s="1"/>
      <c r="AJ11" s="1"/>
      <c r="AK11" s="1"/>
      <c r="AL11" s="1"/>
      <c r="AM11" s="1"/>
      <c r="AN11" s="1"/>
      <c r="AO11" s="1"/>
      <c r="AP11" s="1"/>
      <c r="AQ11" s="1"/>
    </row>
    <row r="12" spans="1:43" ht="4.5" customHeight="1">
      <c r="A12" s="1"/>
      <c r="B12" s="1"/>
      <c r="C12" s="1"/>
      <c r="D12" s="2"/>
      <c r="E12" s="2"/>
      <c r="F12" s="2"/>
      <c r="G12" s="2"/>
      <c r="H12" s="2"/>
      <c r="I12" s="2"/>
      <c r="J12" s="2"/>
      <c r="K12" s="2"/>
      <c r="L12" s="2"/>
      <c r="M12" s="2"/>
      <c r="N12" s="2"/>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ht="14.4">
      <c r="A13" s="1"/>
      <c r="B13" s="324" t="s">
        <v>4</v>
      </c>
      <c r="C13" s="328"/>
      <c r="D13" s="312" t="s">
        <v>5</v>
      </c>
      <c r="E13" s="313"/>
      <c r="F13" s="324" t="s">
        <v>6</v>
      </c>
      <c r="G13" s="325"/>
      <c r="H13" s="302">
        <v>500</v>
      </c>
      <c r="I13" s="313"/>
      <c r="J13" s="324" t="s">
        <v>7</v>
      </c>
      <c r="K13" s="325"/>
      <c r="L13" s="302">
        <v>345</v>
      </c>
      <c r="M13" s="313"/>
      <c r="N13" s="324" t="s">
        <v>8</v>
      </c>
      <c r="O13" s="325"/>
      <c r="P13" s="302">
        <v>600</v>
      </c>
      <c r="Q13" s="313"/>
      <c r="R13" s="324" t="s">
        <v>9</v>
      </c>
      <c r="S13" s="325"/>
      <c r="T13" s="302">
        <v>225</v>
      </c>
      <c r="U13" s="313"/>
      <c r="V13" s="1"/>
      <c r="W13" s="1"/>
      <c r="X13" s="1"/>
      <c r="Y13" s="1"/>
      <c r="Z13" s="1"/>
      <c r="AA13" s="1"/>
      <c r="AB13" s="1"/>
      <c r="AC13" s="1"/>
      <c r="AD13" s="1"/>
      <c r="AE13" s="1"/>
      <c r="AF13" s="1"/>
      <c r="AG13" s="1"/>
      <c r="AH13" s="1"/>
      <c r="AI13" s="1"/>
      <c r="AJ13" s="1"/>
      <c r="AK13" s="1"/>
      <c r="AL13" s="1"/>
      <c r="AM13" s="1"/>
      <c r="AN13" s="1"/>
      <c r="AO13" s="1"/>
      <c r="AP13" s="1"/>
      <c r="AQ13" s="1"/>
    </row>
    <row r="14" spans="1:43" ht="15.75" customHeight="1">
      <c r="A14" s="1"/>
      <c r="B14" s="326"/>
      <c r="C14" s="329"/>
      <c r="D14" s="330" t="s">
        <v>10</v>
      </c>
      <c r="E14" s="331"/>
      <c r="F14" s="326"/>
      <c r="G14" s="327"/>
      <c r="H14" s="304">
        <f>CEILING(H13*0.9,AQ5)</f>
        <v>450</v>
      </c>
      <c r="I14" s="305"/>
      <c r="J14" s="326"/>
      <c r="K14" s="327"/>
      <c r="L14" s="304">
        <f>CEILING(L13*0.9,AQ5)</f>
        <v>312.5</v>
      </c>
      <c r="M14" s="305"/>
      <c r="N14" s="326"/>
      <c r="O14" s="327"/>
      <c r="P14" s="304">
        <f>CEILING(P13*0.9,AQ5)</f>
        <v>540</v>
      </c>
      <c r="Q14" s="305"/>
      <c r="R14" s="326"/>
      <c r="S14" s="327"/>
      <c r="T14" s="304">
        <f>CEILING(T13*0.9,AQ5)</f>
        <v>202.5</v>
      </c>
      <c r="U14" s="305"/>
      <c r="V14" s="1"/>
      <c r="W14" s="1"/>
      <c r="X14" s="1"/>
      <c r="Y14" s="1"/>
      <c r="Z14" s="1"/>
      <c r="AA14" s="1"/>
      <c r="AB14" s="1"/>
      <c r="AC14" s="1"/>
      <c r="AD14" s="1"/>
      <c r="AE14" s="1"/>
      <c r="AF14" s="1"/>
      <c r="AG14" s="1"/>
      <c r="AH14" s="1"/>
      <c r="AI14" s="1"/>
      <c r="AJ14" s="1"/>
      <c r="AK14" s="1"/>
      <c r="AL14" s="1"/>
      <c r="AM14" s="1"/>
      <c r="AN14" s="1"/>
      <c r="AO14" s="1"/>
      <c r="AP14" s="1"/>
      <c r="AQ14" s="1"/>
    </row>
    <row r="15" spans="1:43" ht="4.5" customHeight="1">
      <c r="A15" s="1"/>
      <c r="B15" s="4"/>
      <c r="C15" s="4"/>
      <c r="D15" s="2"/>
      <c r="E15" s="2"/>
      <c r="F15" s="4"/>
      <c r="G15" s="4"/>
      <c r="H15" s="4"/>
      <c r="I15" s="4"/>
      <c r="J15" s="4"/>
      <c r="K15" s="4"/>
      <c r="L15" s="4"/>
      <c r="M15" s="4"/>
      <c r="N15" s="4"/>
      <c r="O15" s="4"/>
      <c r="P15" s="4"/>
      <c r="Q15" s="4"/>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ht="15.75" customHeight="1">
      <c r="A16" s="1"/>
      <c r="B16" s="295" t="s">
        <v>31</v>
      </c>
      <c r="C16" s="283"/>
      <c r="D16" s="296"/>
      <c r="E16" s="5"/>
      <c r="F16" s="5"/>
      <c r="G16" s="5"/>
      <c r="H16" s="5"/>
      <c r="I16" s="5"/>
      <c r="J16" s="5"/>
      <c r="K16" s="6"/>
      <c r="L16" s="5"/>
      <c r="M16" s="6"/>
      <c r="N16" s="5"/>
      <c r="O16" s="7"/>
      <c r="P16" s="8"/>
      <c r="Q16" s="7"/>
      <c r="R16" s="8"/>
      <c r="S16" s="7"/>
      <c r="T16" s="8"/>
      <c r="U16" s="9"/>
      <c r="V16" s="1"/>
      <c r="W16" s="1"/>
      <c r="X16" s="1"/>
      <c r="Y16" s="1"/>
      <c r="Z16" s="1"/>
      <c r="AA16" s="1"/>
      <c r="AB16" s="1"/>
      <c r="AC16" s="1"/>
      <c r="AD16" s="1"/>
      <c r="AE16" s="1"/>
      <c r="AF16" s="1"/>
      <c r="AG16" s="1"/>
      <c r="AH16" s="1"/>
      <c r="AI16" s="1"/>
      <c r="AJ16" s="1"/>
      <c r="AK16" s="1"/>
      <c r="AL16" s="1"/>
      <c r="AM16" s="1"/>
      <c r="AN16" s="1"/>
      <c r="AO16" s="1"/>
      <c r="AP16" s="1"/>
      <c r="AQ16" s="1"/>
    </row>
    <row r="17" spans="1:43" ht="14.4">
      <c r="A17" s="2"/>
      <c r="B17" s="293" t="s">
        <v>7</v>
      </c>
      <c r="C17" s="294"/>
      <c r="D17" s="10">
        <f>MROUND(L14*0.65,AQ5)</f>
        <v>202.5</v>
      </c>
      <c r="E17" s="11">
        <v>8</v>
      </c>
      <c r="F17" s="10">
        <f>MROUND(L14*0.75,AQ5)</f>
        <v>235</v>
      </c>
      <c r="G17" s="11">
        <v>6</v>
      </c>
      <c r="H17" s="10">
        <f>MROUND(L14*0.85,AQ5)</f>
        <v>265</v>
      </c>
      <c r="I17" s="11">
        <v>4</v>
      </c>
      <c r="J17" s="10">
        <f>MROUND(L14*0.85,AQ5)</f>
        <v>265</v>
      </c>
      <c r="K17" s="11">
        <v>4</v>
      </c>
      <c r="L17" s="10">
        <f>MROUND(L14*0.85,AQ5)</f>
        <v>265</v>
      </c>
      <c r="M17" s="11">
        <v>4</v>
      </c>
      <c r="N17" s="10">
        <f>MROUND(L14*0.8,AQ5)</f>
        <v>250</v>
      </c>
      <c r="O17" s="11">
        <v>5</v>
      </c>
      <c r="P17" s="10">
        <f>MROUND(L14*0.75,AQ5)</f>
        <v>235</v>
      </c>
      <c r="Q17" s="11">
        <v>6</v>
      </c>
      <c r="R17" s="10">
        <f>MROUND(L14*0.7,AQ5)</f>
        <v>220</v>
      </c>
      <c r="S17" s="11">
        <v>7</v>
      </c>
      <c r="T17" s="10">
        <f>MROUND(L14*0.65,AQ5)</f>
        <v>202.5</v>
      </c>
      <c r="U17" s="12">
        <v>8</v>
      </c>
      <c r="V17" s="2"/>
      <c r="W17" s="2"/>
      <c r="X17" s="2"/>
      <c r="Y17" s="2"/>
      <c r="Z17" s="2"/>
      <c r="AA17" s="2"/>
      <c r="AB17" s="2"/>
      <c r="AC17" s="2"/>
      <c r="AD17" s="2"/>
      <c r="AE17" s="2"/>
      <c r="AF17" s="2"/>
      <c r="AG17" s="2"/>
      <c r="AH17" s="2"/>
      <c r="AI17" s="2"/>
      <c r="AJ17" s="2"/>
      <c r="AK17" s="2"/>
      <c r="AL17" s="2"/>
      <c r="AM17" s="2"/>
      <c r="AN17" s="2"/>
      <c r="AO17" s="2"/>
      <c r="AP17" s="2"/>
      <c r="AQ17" s="2"/>
    </row>
    <row r="18" spans="1:43" ht="14.4">
      <c r="A18" s="1"/>
      <c r="B18" s="297" t="s">
        <v>11</v>
      </c>
      <c r="C18" s="298"/>
      <c r="D18" s="13">
        <f>MROUND(T14*0.5,AQ5)</f>
        <v>102.5</v>
      </c>
      <c r="E18" s="14">
        <v>6</v>
      </c>
      <c r="F18" s="13">
        <f>MROUND(T14*0.6,AQ5)</f>
        <v>122.5</v>
      </c>
      <c r="G18" s="14">
        <v>5</v>
      </c>
      <c r="H18" s="13">
        <f>MROUND(T14*0.7,AQ5)</f>
        <v>142.5</v>
      </c>
      <c r="I18" s="14">
        <v>3</v>
      </c>
      <c r="J18" s="13">
        <f>H18</f>
        <v>142.5</v>
      </c>
      <c r="K18" s="14">
        <v>5</v>
      </c>
      <c r="L18" s="13">
        <f>J18</f>
        <v>142.5</v>
      </c>
      <c r="M18" s="14">
        <v>7</v>
      </c>
      <c r="N18" s="13">
        <f>L18</f>
        <v>142.5</v>
      </c>
      <c r="O18" s="14">
        <v>4</v>
      </c>
      <c r="P18" s="13">
        <f>N18</f>
        <v>142.5</v>
      </c>
      <c r="Q18" s="14">
        <v>6</v>
      </c>
      <c r="R18" s="13">
        <f>P18</f>
        <v>142.5</v>
      </c>
      <c r="S18" s="14">
        <v>8</v>
      </c>
      <c r="T18" s="13"/>
      <c r="U18" s="15"/>
      <c r="V18" s="1"/>
      <c r="W18" s="1"/>
      <c r="X18" s="1"/>
      <c r="Y18" s="1"/>
      <c r="Z18" s="1"/>
      <c r="AA18" s="1"/>
      <c r="AB18" s="1"/>
      <c r="AC18" s="1"/>
      <c r="AD18" s="1"/>
      <c r="AE18" s="1"/>
      <c r="AF18" s="1"/>
      <c r="AG18" s="1"/>
      <c r="AH18" s="1"/>
      <c r="AI18" s="1"/>
      <c r="AJ18" s="1"/>
      <c r="AK18" s="1"/>
      <c r="AL18" s="1"/>
      <c r="AM18" s="1"/>
      <c r="AN18" s="1"/>
      <c r="AO18" s="1"/>
      <c r="AP18" s="1"/>
      <c r="AQ18" s="1"/>
    </row>
    <row r="19" spans="1:43" ht="15.75" customHeight="1">
      <c r="A19" s="1"/>
      <c r="B19" s="288" t="s">
        <v>12</v>
      </c>
      <c r="C19" s="300"/>
      <c r="D19" s="290" t="s">
        <v>13</v>
      </c>
      <c r="E19" s="291"/>
      <c r="F19" s="291"/>
      <c r="G19" s="291"/>
      <c r="H19" s="291"/>
      <c r="I19" s="291"/>
      <c r="J19" s="291"/>
      <c r="K19" s="291"/>
      <c r="L19" s="291"/>
      <c r="M19" s="291"/>
      <c r="N19" s="291"/>
      <c r="O19" s="291"/>
      <c r="P19" s="291"/>
      <c r="Q19" s="291"/>
      <c r="R19" s="291"/>
      <c r="S19" s="291"/>
      <c r="T19" s="291"/>
      <c r="U19" s="292"/>
      <c r="V19" s="1"/>
      <c r="W19" s="1"/>
      <c r="X19" s="1"/>
      <c r="Y19" s="1"/>
      <c r="Z19" s="1"/>
      <c r="AA19" s="1"/>
      <c r="AB19" s="1"/>
      <c r="AC19" s="1"/>
      <c r="AD19" s="1"/>
      <c r="AE19" s="1"/>
      <c r="AF19" s="1"/>
      <c r="AG19" s="1"/>
      <c r="AH19" s="1"/>
      <c r="AI19" s="1"/>
      <c r="AJ19" s="1"/>
      <c r="AK19" s="1"/>
      <c r="AL19" s="1"/>
      <c r="AM19" s="1"/>
      <c r="AN19" s="1"/>
      <c r="AO19" s="1"/>
      <c r="AP19" s="1"/>
      <c r="AQ19" s="1"/>
    </row>
    <row r="20" spans="1:43" ht="4.5" customHeight="1">
      <c r="A20" s="1"/>
      <c r="B20" s="16"/>
      <c r="C20" s="16"/>
      <c r="D20" s="2"/>
      <c r="E20" s="2"/>
      <c r="F20" s="2"/>
      <c r="G20" s="2"/>
      <c r="H20" s="2"/>
      <c r="I20" s="2"/>
      <c r="J20" s="2"/>
      <c r="K20" s="2"/>
      <c r="L20" s="2"/>
      <c r="M20" s="2"/>
      <c r="N20" s="2"/>
      <c r="O20" s="2"/>
      <c r="P20" s="2"/>
      <c r="Q20" s="2"/>
      <c r="R20" s="2"/>
      <c r="S20" s="2"/>
      <c r="T20" s="2"/>
      <c r="U20" s="2"/>
      <c r="V20" s="1"/>
      <c r="W20" s="1"/>
      <c r="X20" s="1"/>
      <c r="Y20" s="1"/>
      <c r="Z20" s="1"/>
      <c r="AA20" s="1"/>
      <c r="AB20" s="1"/>
      <c r="AC20" s="1"/>
      <c r="AD20" s="1"/>
      <c r="AE20" s="1"/>
      <c r="AF20" s="1"/>
      <c r="AG20" s="1"/>
      <c r="AH20" s="1"/>
      <c r="AI20" s="1"/>
      <c r="AJ20" s="1"/>
      <c r="AK20" s="1"/>
      <c r="AL20" s="1"/>
      <c r="AM20" s="1"/>
      <c r="AN20" s="1"/>
      <c r="AO20" s="1"/>
      <c r="AP20" s="1"/>
      <c r="AQ20" s="1"/>
    </row>
    <row r="21" spans="1:43" ht="15.75" customHeight="1">
      <c r="A21" s="1"/>
      <c r="B21" s="295" t="s">
        <v>32</v>
      </c>
      <c r="C21" s="283"/>
      <c r="D21" s="296"/>
      <c r="E21" s="17"/>
      <c r="F21" s="18"/>
      <c r="G21" s="17"/>
      <c r="H21" s="18"/>
      <c r="I21" s="19"/>
      <c r="J21" s="18"/>
      <c r="K21" s="17"/>
      <c r="L21" s="18"/>
      <c r="M21" s="17"/>
      <c r="N21" s="18"/>
      <c r="O21" s="17"/>
      <c r="P21" s="18"/>
      <c r="Q21" s="17"/>
      <c r="R21" s="18"/>
      <c r="S21" s="17"/>
      <c r="T21" s="18"/>
      <c r="U21" s="20"/>
      <c r="V21" s="1"/>
      <c r="W21" s="1"/>
      <c r="X21" s="1"/>
      <c r="Y21" s="1"/>
      <c r="Z21" s="1"/>
      <c r="AA21" s="1"/>
      <c r="AB21" s="1"/>
      <c r="AC21" s="1"/>
      <c r="AD21" s="1"/>
      <c r="AE21" s="1"/>
      <c r="AF21" s="1"/>
      <c r="AG21" s="1"/>
      <c r="AH21" s="1"/>
      <c r="AI21" s="1"/>
      <c r="AJ21" s="1"/>
      <c r="AK21" s="1"/>
      <c r="AL21" s="1"/>
      <c r="AM21" s="1"/>
      <c r="AN21" s="1"/>
      <c r="AO21" s="1"/>
      <c r="AP21" s="1"/>
      <c r="AQ21" s="1"/>
    </row>
    <row r="22" spans="1:43" ht="15.75" customHeight="1">
      <c r="A22" s="1"/>
      <c r="B22" s="293" t="s">
        <v>14</v>
      </c>
      <c r="C22" s="301"/>
      <c r="D22" s="21">
        <f>MROUND(H14*0.75,AQ5)</f>
        <v>337.5</v>
      </c>
      <c r="E22" s="11">
        <v>5</v>
      </c>
      <c r="F22" s="10">
        <f>MROUND(H14*0.85,AQ5)</f>
        <v>382.5</v>
      </c>
      <c r="G22" s="11">
        <v>3</v>
      </c>
      <c r="H22" s="22">
        <f>MROUND(H14*0.95,AQ5)</f>
        <v>427.5</v>
      </c>
      <c r="I22" s="23">
        <v>1</v>
      </c>
      <c r="J22" s="10">
        <f>MROUND(H14*0.9,AQ5)</f>
        <v>405</v>
      </c>
      <c r="K22" s="11">
        <v>3</v>
      </c>
      <c r="L22" s="10">
        <f>MROUND(H14*0.85,AQ5)</f>
        <v>382.5</v>
      </c>
      <c r="M22" s="11">
        <v>3</v>
      </c>
      <c r="N22" s="10">
        <f>MROUND(H14*0.8,AQ5)</f>
        <v>360</v>
      </c>
      <c r="O22" s="11">
        <v>3</v>
      </c>
      <c r="P22" s="10">
        <f>MROUND(H14*0.75,AQ5)</f>
        <v>337.5</v>
      </c>
      <c r="Q22" s="11">
        <v>5</v>
      </c>
      <c r="R22" s="10">
        <f>MROUND(H14*0.7,AQ5)</f>
        <v>315</v>
      </c>
      <c r="S22" s="11">
        <v>5</v>
      </c>
      <c r="T22" s="10">
        <f>MROUND(H14*0.65,AQ5)</f>
        <v>292.5</v>
      </c>
      <c r="U22" s="12">
        <v>5</v>
      </c>
      <c r="V22" s="1"/>
      <c r="W22" s="1"/>
      <c r="X22" s="1"/>
      <c r="Y22" s="1"/>
      <c r="Z22" s="1"/>
      <c r="AA22" s="1"/>
      <c r="AB22" s="1"/>
      <c r="AC22" s="1"/>
      <c r="AD22" s="1"/>
      <c r="AE22" s="1"/>
      <c r="AF22" s="1"/>
      <c r="AG22" s="1"/>
      <c r="AH22" s="1"/>
      <c r="AI22" s="1"/>
      <c r="AJ22" s="1"/>
      <c r="AK22" s="1"/>
      <c r="AL22" s="1"/>
      <c r="AM22" s="1"/>
      <c r="AN22" s="1"/>
      <c r="AO22" s="1"/>
      <c r="AP22" s="1"/>
      <c r="AQ22" s="1"/>
    </row>
    <row r="23" spans="1:43" ht="15.75" customHeight="1">
      <c r="A23" s="1"/>
      <c r="B23" s="297" t="s">
        <v>15</v>
      </c>
      <c r="C23" s="306"/>
      <c r="D23" s="24">
        <f>MROUND(P14*0.5,AQ5)</f>
        <v>270</v>
      </c>
      <c r="E23" s="14">
        <v>5</v>
      </c>
      <c r="F23" s="13">
        <f>MROUND(P14*0.6,AQ5)</f>
        <v>325</v>
      </c>
      <c r="G23" s="14">
        <v>5</v>
      </c>
      <c r="H23" s="13">
        <f>MROUND(P14*0.7,AQ5)</f>
        <v>377.5</v>
      </c>
      <c r="I23" s="14">
        <v>3</v>
      </c>
      <c r="J23" s="13">
        <f>H23</f>
        <v>377.5</v>
      </c>
      <c r="K23" s="14">
        <v>5</v>
      </c>
      <c r="L23" s="13">
        <f>J23</f>
        <v>377.5</v>
      </c>
      <c r="M23" s="14">
        <v>7</v>
      </c>
      <c r="N23" s="13">
        <f>L23</f>
        <v>377.5</v>
      </c>
      <c r="O23" s="14">
        <v>4</v>
      </c>
      <c r="P23" s="13">
        <f>N23</f>
        <v>377.5</v>
      </c>
      <c r="Q23" s="14">
        <v>6</v>
      </c>
      <c r="R23" s="13">
        <f>P23</f>
        <v>377.5</v>
      </c>
      <c r="S23" s="14">
        <v>8</v>
      </c>
      <c r="T23" s="13"/>
      <c r="U23" s="15"/>
      <c r="V23" s="1"/>
      <c r="W23" s="1"/>
      <c r="X23" s="1"/>
      <c r="Y23" s="1"/>
      <c r="Z23" s="1"/>
      <c r="AA23" s="1"/>
      <c r="AB23" s="1"/>
      <c r="AC23" s="1"/>
      <c r="AD23" s="1"/>
      <c r="AE23" s="1"/>
      <c r="AF23" s="1"/>
      <c r="AG23" s="1"/>
      <c r="AH23" s="1"/>
      <c r="AI23" s="1"/>
      <c r="AJ23" s="1"/>
      <c r="AK23" s="1"/>
      <c r="AL23" s="1"/>
      <c r="AM23" s="1"/>
      <c r="AN23" s="1"/>
      <c r="AO23" s="1"/>
      <c r="AP23" s="1"/>
      <c r="AQ23" s="1"/>
    </row>
    <row r="24" spans="1:43" ht="15.75" customHeight="1">
      <c r="A24" s="1"/>
      <c r="B24" s="288" t="s">
        <v>12</v>
      </c>
      <c r="C24" s="289"/>
      <c r="D24" s="299" t="s">
        <v>16</v>
      </c>
      <c r="E24" s="291"/>
      <c r="F24" s="291"/>
      <c r="G24" s="291"/>
      <c r="H24" s="291"/>
      <c r="I24" s="291"/>
      <c r="J24" s="291"/>
      <c r="K24" s="291"/>
      <c r="L24" s="291"/>
      <c r="M24" s="291"/>
      <c r="N24" s="291"/>
      <c r="O24" s="291"/>
      <c r="P24" s="291"/>
      <c r="Q24" s="291"/>
      <c r="R24" s="291"/>
      <c r="S24" s="291"/>
      <c r="T24" s="291"/>
      <c r="U24" s="292"/>
      <c r="V24" s="1"/>
      <c r="W24" s="1"/>
      <c r="X24" s="1"/>
      <c r="Y24" s="1"/>
      <c r="Z24" s="1"/>
      <c r="AA24" s="1"/>
      <c r="AB24" s="1"/>
      <c r="AC24" s="1"/>
      <c r="AD24" s="1"/>
      <c r="AE24" s="1"/>
      <c r="AF24" s="1"/>
      <c r="AG24" s="1"/>
      <c r="AH24" s="1"/>
      <c r="AI24" s="1"/>
      <c r="AJ24" s="1"/>
      <c r="AK24" s="1"/>
      <c r="AL24" s="1"/>
      <c r="AM24" s="1"/>
      <c r="AN24" s="1"/>
      <c r="AO24" s="1"/>
      <c r="AP24" s="1"/>
      <c r="AQ24" s="1"/>
    </row>
    <row r="25" spans="1:43" ht="4.5" customHeight="1">
      <c r="A25" s="1"/>
      <c r="B25" s="16"/>
      <c r="C25" s="16"/>
      <c r="D25" s="2"/>
      <c r="E25" s="2"/>
      <c r="F25" s="2"/>
      <c r="G25" s="2"/>
      <c r="H25" s="2"/>
      <c r="I25" s="2"/>
      <c r="J25" s="2"/>
      <c r="K25" s="2"/>
      <c r="L25" s="2"/>
      <c r="M25" s="2"/>
      <c r="N25" s="2"/>
      <c r="O25" s="2"/>
      <c r="P25" s="2"/>
      <c r="Q25" s="2"/>
      <c r="R25" s="2"/>
      <c r="S25" s="2"/>
      <c r="T25" s="2"/>
      <c r="U25" s="2"/>
      <c r="V25" s="1"/>
      <c r="W25" s="1"/>
      <c r="X25" s="1"/>
      <c r="Y25" s="1"/>
      <c r="Z25" s="1"/>
      <c r="AA25" s="1"/>
      <c r="AB25" s="1"/>
      <c r="AC25" s="1"/>
      <c r="AD25" s="1"/>
      <c r="AE25" s="1"/>
      <c r="AF25" s="1"/>
      <c r="AG25" s="1"/>
      <c r="AH25" s="1"/>
      <c r="AI25" s="1"/>
      <c r="AJ25" s="1"/>
      <c r="AK25" s="1"/>
      <c r="AL25" s="1"/>
      <c r="AM25" s="1"/>
      <c r="AN25" s="1"/>
      <c r="AO25" s="1"/>
      <c r="AP25" s="1"/>
      <c r="AQ25" s="1"/>
    </row>
    <row r="26" spans="1:43" ht="15.75" customHeight="1">
      <c r="A26" s="1"/>
      <c r="B26" s="295" t="s">
        <v>33</v>
      </c>
      <c r="C26" s="283"/>
      <c r="D26" s="296"/>
      <c r="E26" s="17"/>
      <c r="F26" s="18"/>
      <c r="G26" s="17"/>
      <c r="H26" s="18"/>
      <c r="I26" s="19"/>
      <c r="J26" s="18"/>
      <c r="K26" s="17"/>
      <c r="L26" s="18"/>
      <c r="M26" s="17"/>
      <c r="N26" s="18"/>
      <c r="O26" s="17"/>
      <c r="P26" s="18"/>
      <c r="Q26" s="17"/>
      <c r="R26" s="18"/>
      <c r="S26" s="17"/>
      <c r="T26" s="18"/>
      <c r="U26" s="20"/>
      <c r="V26" s="1"/>
      <c r="W26" s="1"/>
      <c r="X26" s="1"/>
      <c r="Y26" s="1"/>
      <c r="Z26" s="1"/>
      <c r="AA26" s="1"/>
      <c r="AB26" s="1"/>
      <c r="AC26" s="1"/>
      <c r="AD26" s="1"/>
      <c r="AE26" s="1"/>
      <c r="AF26" s="1"/>
      <c r="AG26" s="1"/>
      <c r="AH26" s="1"/>
      <c r="AI26" s="1"/>
      <c r="AJ26" s="1"/>
      <c r="AK26" s="1"/>
      <c r="AL26" s="1"/>
      <c r="AM26" s="1"/>
      <c r="AN26" s="1"/>
      <c r="AO26" s="1"/>
      <c r="AP26" s="1"/>
      <c r="AQ26" s="1"/>
    </row>
    <row r="27" spans="1:43" ht="15.75" customHeight="1">
      <c r="A27" s="1"/>
      <c r="B27" s="293" t="s">
        <v>11</v>
      </c>
      <c r="C27" s="301"/>
      <c r="D27" s="21">
        <f>MROUND(T14*0.75,AQ5)</f>
        <v>152.5</v>
      </c>
      <c r="E27" s="11">
        <v>5</v>
      </c>
      <c r="F27" s="10">
        <f>MROUND(T14*0.85,AQ5)</f>
        <v>172.5</v>
      </c>
      <c r="G27" s="11">
        <v>3</v>
      </c>
      <c r="H27" s="22">
        <f>MROUND(T14*0.95,AQ5)</f>
        <v>192.5</v>
      </c>
      <c r="I27" s="23">
        <v>1</v>
      </c>
      <c r="J27" s="10">
        <f>MROUND(T14*0.9,AQ5)</f>
        <v>182.5</v>
      </c>
      <c r="K27" s="11">
        <v>3</v>
      </c>
      <c r="L27" s="10">
        <f>MROUND(T14*0.85,AQ5)</f>
        <v>172.5</v>
      </c>
      <c r="M27" s="11">
        <v>3</v>
      </c>
      <c r="N27" s="10">
        <f>MROUND(T14*0.8,AQ5)</f>
        <v>162.5</v>
      </c>
      <c r="O27" s="11">
        <v>3</v>
      </c>
      <c r="P27" s="10">
        <f>MROUND(T14*0.75,AQ5)</f>
        <v>152.5</v>
      </c>
      <c r="Q27" s="11">
        <v>5</v>
      </c>
      <c r="R27" s="10">
        <f>MROUND(T14*0.7,AQ5)</f>
        <v>142.5</v>
      </c>
      <c r="S27" s="11">
        <v>5</v>
      </c>
      <c r="T27" s="10">
        <f>MROUND(T14*0.65,AQ5)</f>
        <v>132.5</v>
      </c>
      <c r="U27" s="12">
        <v>5</v>
      </c>
      <c r="V27" s="1"/>
      <c r="W27" s="1"/>
      <c r="X27" s="1"/>
      <c r="Y27" s="1"/>
      <c r="Z27" s="1"/>
      <c r="AA27" s="1"/>
      <c r="AB27" s="1"/>
      <c r="AC27" s="1"/>
      <c r="AD27" s="1"/>
      <c r="AE27" s="1"/>
      <c r="AF27" s="1"/>
      <c r="AG27" s="1"/>
      <c r="AH27" s="1"/>
      <c r="AI27" s="1"/>
      <c r="AJ27" s="1"/>
      <c r="AK27" s="1"/>
      <c r="AL27" s="1"/>
      <c r="AM27" s="1"/>
      <c r="AN27" s="1"/>
      <c r="AO27" s="1"/>
      <c r="AP27" s="1"/>
      <c r="AQ27" s="1"/>
    </row>
    <row r="28" spans="1:43" ht="15.75" customHeight="1">
      <c r="A28" s="1"/>
      <c r="B28" s="297" t="s">
        <v>21</v>
      </c>
      <c r="C28" s="306"/>
      <c r="D28" s="24">
        <f>MROUND(L14*0.4,AQ5)</f>
        <v>125</v>
      </c>
      <c r="E28" s="14">
        <v>6</v>
      </c>
      <c r="F28" s="24">
        <f>MROUND(L14*0.5,AQ5)</f>
        <v>157.5</v>
      </c>
      <c r="G28" s="14">
        <v>5</v>
      </c>
      <c r="H28" s="13">
        <f>MROUND(L14*0.6,AQ5)</f>
        <v>187.5</v>
      </c>
      <c r="I28" s="14">
        <v>3</v>
      </c>
      <c r="J28" s="13">
        <f>H28</f>
        <v>187.5</v>
      </c>
      <c r="K28" s="14">
        <v>5</v>
      </c>
      <c r="L28" s="13">
        <f>J28</f>
        <v>187.5</v>
      </c>
      <c r="M28" s="14">
        <v>7</v>
      </c>
      <c r="N28" s="13">
        <f>L28</f>
        <v>187.5</v>
      </c>
      <c r="O28" s="14">
        <v>4</v>
      </c>
      <c r="P28" s="13">
        <f>N28</f>
        <v>187.5</v>
      </c>
      <c r="Q28" s="14">
        <v>6</v>
      </c>
      <c r="R28" s="13">
        <f>P28</f>
        <v>187.5</v>
      </c>
      <c r="S28" s="14">
        <v>8</v>
      </c>
      <c r="T28" s="13"/>
      <c r="U28" s="15"/>
      <c r="V28" s="1"/>
      <c r="W28" s="1"/>
      <c r="X28" s="1"/>
      <c r="Y28" s="1"/>
      <c r="Z28" s="1"/>
      <c r="AA28" s="1"/>
      <c r="AB28" s="1"/>
      <c r="AC28" s="1"/>
      <c r="AD28" s="1"/>
      <c r="AE28" s="1"/>
      <c r="AF28" s="1"/>
      <c r="AG28" s="1"/>
      <c r="AH28" s="1"/>
      <c r="AI28" s="1"/>
      <c r="AJ28" s="1"/>
      <c r="AK28" s="1"/>
      <c r="AL28" s="1"/>
      <c r="AM28" s="1"/>
      <c r="AN28" s="1"/>
      <c r="AO28" s="1"/>
      <c r="AP28" s="1"/>
      <c r="AQ28" s="1"/>
    </row>
    <row r="29" spans="1:43" ht="15.75" customHeight="1">
      <c r="A29" s="1"/>
      <c r="B29" s="288" t="s">
        <v>12</v>
      </c>
      <c r="C29" s="289"/>
      <c r="D29" s="299" t="s">
        <v>22</v>
      </c>
      <c r="E29" s="291"/>
      <c r="F29" s="291"/>
      <c r="G29" s="291"/>
      <c r="H29" s="291"/>
      <c r="I29" s="291"/>
      <c r="J29" s="291"/>
      <c r="K29" s="291"/>
      <c r="L29" s="291"/>
      <c r="M29" s="291"/>
      <c r="N29" s="291"/>
      <c r="O29" s="291"/>
      <c r="P29" s="291"/>
      <c r="Q29" s="291"/>
      <c r="R29" s="291"/>
      <c r="S29" s="291"/>
      <c r="T29" s="291"/>
      <c r="U29" s="292"/>
      <c r="V29" s="1"/>
      <c r="W29" s="1"/>
      <c r="X29" s="1"/>
      <c r="Y29" s="1"/>
      <c r="Z29" s="1"/>
      <c r="AA29" s="1"/>
      <c r="AB29" s="1"/>
      <c r="AC29" s="1"/>
      <c r="AD29" s="1"/>
      <c r="AE29" s="1"/>
      <c r="AF29" s="1"/>
      <c r="AG29" s="1"/>
      <c r="AH29" s="1"/>
      <c r="AI29" s="1"/>
      <c r="AJ29" s="1"/>
      <c r="AK29" s="1"/>
      <c r="AL29" s="1"/>
      <c r="AM29" s="1"/>
      <c r="AN29" s="1"/>
      <c r="AO29" s="1"/>
      <c r="AP29" s="1"/>
      <c r="AQ29" s="1"/>
    </row>
    <row r="30" spans="1:43" ht="4.5" customHeight="1">
      <c r="A30" s="1"/>
      <c r="B30" s="16"/>
      <c r="C30" s="16"/>
      <c r="D30" s="2"/>
      <c r="E30" s="2"/>
      <c r="F30" s="2"/>
      <c r="G30" s="2"/>
      <c r="H30" s="2"/>
      <c r="I30" s="2"/>
      <c r="J30" s="2"/>
      <c r="K30" s="2"/>
      <c r="L30" s="2"/>
      <c r="M30" s="2"/>
      <c r="N30" s="2"/>
      <c r="O30" s="2"/>
      <c r="P30" s="2"/>
      <c r="Q30" s="2"/>
      <c r="R30" s="2"/>
      <c r="S30" s="2"/>
      <c r="T30" s="2"/>
      <c r="U30" s="2"/>
      <c r="V30" s="1"/>
      <c r="W30" s="1"/>
      <c r="X30" s="1"/>
      <c r="Y30" s="1"/>
      <c r="Z30" s="1"/>
      <c r="AA30" s="1"/>
      <c r="AB30" s="1"/>
      <c r="AC30" s="1"/>
      <c r="AD30" s="1"/>
      <c r="AE30" s="1"/>
      <c r="AF30" s="1"/>
      <c r="AG30" s="1"/>
      <c r="AH30" s="1"/>
      <c r="AI30" s="1"/>
      <c r="AJ30" s="1"/>
      <c r="AK30" s="1"/>
      <c r="AL30" s="1"/>
      <c r="AM30" s="1"/>
      <c r="AN30" s="1"/>
      <c r="AO30" s="1"/>
      <c r="AP30" s="1"/>
      <c r="AQ30" s="1"/>
    </row>
    <row r="31" spans="1:43" ht="15.75" customHeight="1">
      <c r="A31" s="1"/>
      <c r="B31" s="295" t="s">
        <v>34</v>
      </c>
      <c r="C31" s="283"/>
      <c r="D31" s="296"/>
      <c r="E31" s="17"/>
      <c r="F31" s="18"/>
      <c r="G31" s="17"/>
      <c r="H31" s="18"/>
      <c r="I31" s="19"/>
      <c r="J31" s="18"/>
      <c r="K31" s="17"/>
      <c r="L31" s="18"/>
      <c r="M31" s="17"/>
      <c r="N31" s="18"/>
      <c r="O31" s="17"/>
      <c r="P31" s="18"/>
      <c r="Q31" s="17"/>
      <c r="R31" s="18"/>
      <c r="S31" s="17"/>
      <c r="T31" s="18"/>
      <c r="U31" s="25"/>
      <c r="V31" s="1"/>
      <c r="W31" s="1"/>
      <c r="X31" s="1"/>
      <c r="Y31" s="1"/>
      <c r="Z31" s="1"/>
      <c r="AA31" s="1"/>
      <c r="AB31" s="1"/>
      <c r="AC31" s="1"/>
      <c r="AD31" s="1"/>
      <c r="AE31" s="1"/>
      <c r="AF31" s="1"/>
      <c r="AG31" s="1"/>
      <c r="AH31" s="1"/>
      <c r="AI31" s="1"/>
      <c r="AJ31" s="1"/>
      <c r="AK31" s="1"/>
      <c r="AL31" s="1"/>
      <c r="AM31" s="1"/>
      <c r="AN31" s="1"/>
      <c r="AO31" s="1"/>
      <c r="AP31" s="1"/>
      <c r="AQ31" s="1"/>
    </row>
    <row r="32" spans="1:43" ht="15.75" customHeight="1">
      <c r="A32" s="1"/>
      <c r="B32" s="293" t="s">
        <v>8</v>
      </c>
      <c r="C32" s="294"/>
      <c r="D32" s="10">
        <f>MROUND(P14*0.75,AQ5)</f>
        <v>405</v>
      </c>
      <c r="E32" s="11">
        <v>5</v>
      </c>
      <c r="F32" s="10">
        <f>MROUND(P14*0.85,AQ5)</f>
        <v>460</v>
      </c>
      <c r="G32" s="11">
        <v>3</v>
      </c>
      <c r="H32" s="22">
        <f>MROUND(P14*0.95,AQ5)</f>
        <v>512.5</v>
      </c>
      <c r="I32" s="23">
        <v>1</v>
      </c>
      <c r="J32" s="10">
        <f>MROUND(P14*0.9,AQ5)</f>
        <v>485</v>
      </c>
      <c r="K32" s="11">
        <v>3</v>
      </c>
      <c r="L32" s="10">
        <f>MROUND(P14*0.85,AQ5)</f>
        <v>460</v>
      </c>
      <c r="M32" s="11">
        <v>3</v>
      </c>
      <c r="N32" s="10">
        <f>MROUND(P14*0.8,AQ5)</f>
        <v>432.5</v>
      </c>
      <c r="O32" s="11">
        <v>3</v>
      </c>
      <c r="P32" s="10">
        <f>MROUND(P14*0.75,AQ5)</f>
        <v>405</v>
      </c>
      <c r="Q32" s="11">
        <v>3</v>
      </c>
      <c r="R32" s="10">
        <f>MROUND(P14*0.7,AQ5)</f>
        <v>377.5</v>
      </c>
      <c r="S32" s="11">
        <v>3</v>
      </c>
      <c r="T32" s="10">
        <f>MROUND(P14*0.65,AQ5)</f>
        <v>350</v>
      </c>
      <c r="U32" s="12">
        <v>3</v>
      </c>
      <c r="V32" s="1"/>
      <c r="W32" s="1"/>
      <c r="X32" s="1"/>
      <c r="Y32" s="1"/>
      <c r="Z32" s="1"/>
      <c r="AA32" s="1"/>
      <c r="AB32" s="1"/>
      <c r="AC32" s="1"/>
      <c r="AD32" s="1"/>
      <c r="AE32" s="1"/>
      <c r="AF32" s="1"/>
      <c r="AG32" s="1"/>
      <c r="AH32" s="1"/>
      <c r="AI32" s="1"/>
      <c r="AJ32" s="1"/>
      <c r="AK32" s="1"/>
      <c r="AL32" s="1"/>
      <c r="AM32" s="1"/>
      <c r="AN32" s="1"/>
      <c r="AO32" s="1"/>
      <c r="AP32" s="1"/>
      <c r="AQ32" s="1"/>
    </row>
    <row r="33" spans="1:43" ht="15.75" customHeight="1">
      <c r="A33" s="1"/>
      <c r="B33" s="297" t="s">
        <v>19</v>
      </c>
      <c r="C33" s="298"/>
      <c r="D33" s="13">
        <f>MROUND(H14*0.35,AQ5)</f>
        <v>157.5</v>
      </c>
      <c r="E33" s="14">
        <v>5</v>
      </c>
      <c r="F33" s="13">
        <f>MROUND(H14*0.45,AQ5)</f>
        <v>202.5</v>
      </c>
      <c r="G33" s="14">
        <v>5</v>
      </c>
      <c r="H33" s="13">
        <f>MROUND(H14*0.55,AQ5)</f>
        <v>247.5</v>
      </c>
      <c r="I33" s="14">
        <v>3</v>
      </c>
      <c r="J33" s="13">
        <f>H33</f>
        <v>247.5</v>
      </c>
      <c r="K33" s="14">
        <v>5</v>
      </c>
      <c r="L33" s="13">
        <f>J33</f>
        <v>247.5</v>
      </c>
      <c r="M33" s="14">
        <v>7</v>
      </c>
      <c r="N33" s="13">
        <f>L33</f>
        <v>247.5</v>
      </c>
      <c r="O33" s="14">
        <v>4</v>
      </c>
      <c r="P33" s="13">
        <f>N33</f>
        <v>247.5</v>
      </c>
      <c r="Q33" s="14">
        <v>6</v>
      </c>
      <c r="R33" s="13">
        <f>P33</f>
        <v>247.5</v>
      </c>
      <c r="S33" s="14">
        <v>8</v>
      </c>
      <c r="T33" s="13"/>
      <c r="U33" s="15"/>
      <c r="V33" s="1"/>
      <c r="W33" s="1"/>
      <c r="X33" s="1"/>
      <c r="Y33" s="1"/>
      <c r="Z33" s="1"/>
      <c r="AA33" s="1"/>
      <c r="AB33" s="1"/>
      <c r="AC33" s="1"/>
      <c r="AD33" s="1"/>
      <c r="AE33" s="1"/>
      <c r="AF33" s="1"/>
      <c r="AG33" s="1"/>
      <c r="AH33" s="1"/>
      <c r="AI33" s="1"/>
      <c r="AJ33" s="1"/>
      <c r="AK33" s="1"/>
      <c r="AL33" s="1"/>
      <c r="AM33" s="1"/>
      <c r="AN33" s="1"/>
      <c r="AO33" s="1"/>
      <c r="AP33" s="1"/>
      <c r="AQ33" s="1"/>
    </row>
    <row r="34" spans="1:43" ht="15.75" customHeight="1">
      <c r="A34" s="1"/>
      <c r="B34" s="288" t="s">
        <v>12</v>
      </c>
      <c r="C34" s="300"/>
      <c r="D34" s="290" t="s">
        <v>20</v>
      </c>
      <c r="E34" s="291"/>
      <c r="F34" s="291"/>
      <c r="G34" s="291"/>
      <c r="H34" s="291"/>
      <c r="I34" s="291"/>
      <c r="J34" s="291"/>
      <c r="K34" s="291"/>
      <c r="L34" s="291"/>
      <c r="M34" s="291"/>
      <c r="N34" s="291"/>
      <c r="O34" s="291"/>
      <c r="P34" s="291"/>
      <c r="Q34" s="291"/>
      <c r="R34" s="291"/>
      <c r="S34" s="291"/>
      <c r="T34" s="291"/>
      <c r="U34" s="292"/>
      <c r="V34" s="1"/>
      <c r="W34" s="1"/>
      <c r="X34" s="1"/>
      <c r="Y34" s="1"/>
      <c r="Z34" s="1"/>
      <c r="AA34" s="1"/>
      <c r="AB34" s="1"/>
      <c r="AC34" s="1"/>
      <c r="AD34" s="1"/>
      <c r="AE34" s="1"/>
      <c r="AF34" s="1"/>
      <c r="AG34" s="1"/>
      <c r="AH34" s="1"/>
      <c r="AI34" s="1"/>
      <c r="AJ34" s="1"/>
      <c r="AK34" s="1"/>
      <c r="AL34" s="1"/>
      <c r="AM34" s="1"/>
      <c r="AN34" s="1"/>
      <c r="AO34" s="1"/>
      <c r="AP34" s="1"/>
      <c r="AQ34" s="1"/>
    </row>
    <row r="35" spans="1:43" ht="4.5" customHeight="1">
      <c r="A35" s="1"/>
      <c r="B35" s="16"/>
      <c r="C35" s="16"/>
      <c r="D35" s="2"/>
      <c r="E35" s="2"/>
      <c r="F35" s="2"/>
      <c r="G35" s="2"/>
      <c r="H35" s="2"/>
      <c r="I35" s="2"/>
      <c r="J35" s="2"/>
      <c r="K35" s="2"/>
      <c r="L35" s="2"/>
      <c r="M35" s="2"/>
      <c r="N35" s="2"/>
      <c r="O35" s="2"/>
      <c r="P35" s="2"/>
      <c r="Q35" s="2"/>
      <c r="R35" s="2"/>
      <c r="S35" s="2"/>
      <c r="T35" s="2"/>
      <c r="U35" s="2"/>
      <c r="V35" s="1"/>
      <c r="W35" s="1"/>
      <c r="X35" s="1"/>
      <c r="Y35" s="1"/>
      <c r="Z35" s="1"/>
      <c r="AA35" s="1"/>
      <c r="AB35" s="1"/>
      <c r="AC35" s="1"/>
      <c r="AD35" s="1"/>
      <c r="AE35" s="1"/>
      <c r="AF35" s="1"/>
      <c r="AG35" s="1"/>
      <c r="AH35" s="1"/>
      <c r="AI35" s="1"/>
      <c r="AJ35" s="1"/>
      <c r="AK35" s="1"/>
      <c r="AL35" s="1"/>
      <c r="AM35" s="1"/>
      <c r="AN35" s="1"/>
      <c r="AO35" s="1"/>
      <c r="AP35" s="1"/>
      <c r="AQ35" s="1"/>
    </row>
    <row r="36" spans="1:43" ht="15.75" customHeight="1">
      <c r="A36" s="1"/>
      <c r="B36" s="295" t="s">
        <v>35</v>
      </c>
      <c r="C36" s="283"/>
      <c r="D36" s="296"/>
      <c r="E36" s="17"/>
      <c r="F36" s="18"/>
      <c r="G36" s="17"/>
      <c r="H36" s="18"/>
      <c r="I36" s="19"/>
      <c r="J36" s="18"/>
      <c r="K36" s="17"/>
      <c r="L36" s="18"/>
      <c r="M36" s="17"/>
      <c r="N36" s="18"/>
      <c r="O36" s="17"/>
      <c r="P36" s="18"/>
      <c r="Q36" s="17"/>
      <c r="R36" s="18"/>
      <c r="S36" s="17"/>
      <c r="T36" s="18"/>
      <c r="U36" s="20"/>
      <c r="V36" s="1"/>
      <c r="W36" s="1"/>
      <c r="X36" s="1"/>
      <c r="Y36" s="1"/>
      <c r="Z36" s="1"/>
      <c r="AA36" s="1"/>
      <c r="AB36" s="1"/>
      <c r="AC36" s="1"/>
      <c r="AD36" s="1"/>
      <c r="AE36" s="1"/>
      <c r="AF36" s="1"/>
      <c r="AG36" s="1"/>
      <c r="AH36" s="1"/>
      <c r="AI36" s="1"/>
      <c r="AJ36" s="1"/>
      <c r="AK36" s="1"/>
      <c r="AL36" s="1"/>
      <c r="AM36" s="1"/>
      <c r="AN36" s="1"/>
      <c r="AO36" s="1"/>
      <c r="AP36" s="1"/>
      <c r="AQ36" s="1"/>
    </row>
    <row r="37" spans="1:43" ht="15.75" customHeight="1">
      <c r="A37" s="1"/>
      <c r="B37" s="293" t="s">
        <v>7</v>
      </c>
      <c r="C37" s="294"/>
      <c r="D37" s="10">
        <f>MROUND(L14*0.75,AQ5)</f>
        <v>235</v>
      </c>
      <c r="E37" s="11">
        <v>5</v>
      </c>
      <c r="F37" s="10">
        <f>MROUND(L14*0.85,AQ5)</f>
        <v>265</v>
      </c>
      <c r="G37" s="11">
        <v>3</v>
      </c>
      <c r="H37" s="22">
        <f>MROUND(L14*0.95,AQ5)</f>
        <v>297.5</v>
      </c>
      <c r="I37" s="23">
        <v>1</v>
      </c>
      <c r="J37" s="10">
        <f>MROUND(L14*0.9,AQ5)</f>
        <v>282.5</v>
      </c>
      <c r="K37" s="11">
        <v>3</v>
      </c>
      <c r="L37" s="10">
        <f>MROUND(L14*0.85,AQ5)</f>
        <v>265</v>
      </c>
      <c r="M37" s="11">
        <v>5</v>
      </c>
      <c r="N37" s="10">
        <f>MROUND(L14*0.8,AQ5)</f>
        <v>250</v>
      </c>
      <c r="O37" s="11">
        <v>3</v>
      </c>
      <c r="P37" s="10">
        <f>MROUND(L14*0.75,AQ5)</f>
        <v>235</v>
      </c>
      <c r="Q37" s="11">
        <v>5</v>
      </c>
      <c r="R37" s="10">
        <f>MROUND(L14*0.7,AQ5)</f>
        <v>220</v>
      </c>
      <c r="S37" s="11">
        <v>3</v>
      </c>
      <c r="T37" s="10">
        <f>MROUND(L14*0.65,AQ5)</f>
        <v>202.5</v>
      </c>
      <c r="U37" s="12">
        <v>5</v>
      </c>
      <c r="V37" s="1"/>
      <c r="W37" s="1"/>
      <c r="X37" s="1"/>
      <c r="Y37" s="1"/>
      <c r="Z37" s="1"/>
      <c r="AA37" s="1"/>
      <c r="AB37" s="1"/>
      <c r="AC37" s="1"/>
      <c r="AD37" s="1"/>
      <c r="AE37" s="1"/>
      <c r="AF37" s="1"/>
      <c r="AG37" s="1"/>
      <c r="AH37" s="1"/>
      <c r="AI37" s="1"/>
      <c r="AJ37" s="1"/>
      <c r="AK37" s="1"/>
      <c r="AL37" s="1"/>
      <c r="AM37" s="1"/>
      <c r="AN37" s="1"/>
      <c r="AO37" s="1"/>
      <c r="AP37" s="1"/>
      <c r="AQ37" s="1"/>
    </row>
    <row r="38" spans="1:43" ht="15.75" customHeight="1">
      <c r="A38" s="1"/>
      <c r="B38" s="297" t="s">
        <v>17</v>
      </c>
      <c r="C38" s="298"/>
      <c r="D38" s="13">
        <f>MROUND(L14*0.4,AQ5)</f>
        <v>125</v>
      </c>
      <c r="E38" s="14">
        <v>6</v>
      </c>
      <c r="F38" s="13">
        <f>MROUND(L14*0.5,AQ5)</f>
        <v>157.5</v>
      </c>
      <c r="G38" s="14">
        <v>5</v>
      </c>
      <c r="H38" s="13">
        <f>MROUND(L14*0.6,AQ5)</f>
        <v>187.5</v>
      </c>
      <c r="I38" s="14">
        <v>3</v>
      </c>
      <c r="J38" s="13">
        <f>H38</f>
        <v>187.5</v>
      </c>
      <c r="K38" s="14">
        <v>5</v>
      </c>
      <c r="L38" s="13">
        <f>J38</f>
        <v>187.5</v>
      </c>
      <c r="M38" s="14">
        <v>7</v>
      </c>
      <c r="N38" s="13">
        <f>L38</f>
        <v>187.5</v>
      </c>
      <c r="O38" s="14">
        <v>4</v>
      </c>
      <c r="P38" s="13">
        <f>N38</f>
        <v>187.5</v>
      </c>
      <c r="Q38" s="14">
        <v>6</v>
      </c>
      <c r="R38" s="13">
        <f>P38</f>
        <v>187.5</v>
      </c>
      <c r="S38" s="14">
        <v>8</v>
      </c>
      <c r="T38" s="13"/>
      <c r="U38" s="15"/>
      <c r="V38" s="1"/>
      <c r="W38" s="1"/>
      <c r="X38" s="1"/>
      <c r="Y38" s="1"/>
      <c r="Z38" s="1"/>
      <c r="AA38" s="1"/>
      <c r="AB38" s="1"/>
      <c r="AC38" s="1"/>
      <c r="AD38" s="1"/>
      <c r="AE38" s="1"/>
      <c r="AF38" s="1"/>
      <c r="AG38" s="1"/>
      <c r="AH38" s="1"/>
      <c r="AI38" s="1"/>
      <c r="AJ38" s="1"/>
      <c r="AK38" s="1"/>
      <c r="AL38" s="1"/>
      <c r="AM38" s="1"/>
      <c r="AN38" s="1"/>
      <c r="AO38" s="1"/>
      <c r="AP38" s="1"/>
      <c r="AQ38" s="1"/>
    </row>
    <row r="39" spans="1:43" ht="15.75" customHeight="1">
      <c r="A39" s="1"/>
      <c r="B39" s="288" t="s">
        <v>12</v>
      </c>
      <c r="C39" s="300"/>
      <c r="D39" s="290" t="s">
        <v>18</v>
      </c>
      <c r="E39" s="291"/>
      <c r="F39" s="291"/>
      <c r="G39" s="291"/>
      <c r="H39" s="291"/>
      <c r="I39" s="291"/>
      <c r="J39" s="291"/>
      <c r="K39" s="291"/>
      <c r="L39" s="291"/>
      <c r="M39" s="291"/>
      <c r="N39" s="291"/>
      <c r="O39" s="291"/>
      <c r="P39" s="291"/>
      <c r="Q39" s="291"/>
      <c r="R39" s="291"/>
      <c r="S39" s="291"/>
      <c r="T39" s="291"/>
      <c r="U39" s="292"/>
      <c r="V39" s="1"/>
      <c r="W39" s="1"/>
      <c r="X39" s="1"/>
      <c r="Y39" s="1"/>
      <c r="Z39" s="1"/>
      <c r="AA39" s="1"/>
      <c r="AB39" s="1"/>
      <c r="AC39" s="1"/>
      <c r="AD39" s="1"/>
      <c r="AE39" s="1"/>
      <c r="AF39" s="1"/>
      <c r="AG39" s="1"/>
      <c r="AH39" s="1"/>
      <c r="AI39" s="1"/>
      <c r="AJ39" s="1"/>
      <c r="AK39" s="1"/>
      <c r="AL39" s="1"/>
      <c r="AM39" s="1"/>
      <c r="AN39" s="1"/>
      <c r="AO39" s="1"/>
      <c r="AP39" s="1"/>
      <c r="AQ39" s="1"/>
    </row>
    <row r="40" spans="1:43" ht="15.75" customHeight="1">
      <c r="A40" s="1"/>
      <c r="B40" s="1"/>
      <c r="C40" s="1"/>
      <c r="D40" s="2"/>
      <c r="E40" s="2"/>
      <c r="F40" s="2"/>
      <c r="G40" s="2"/>
      <c r="H40" s="2"/>
      <c r="I40" s="2"/>
      <c r="J40" s="2"/>
      <c r="K40" s="2"/>
      <c r="L40" s="2"/>
      <c r="M40" s="2"/>
      <c r="N40" s="2"/>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row>
    <row r="42" spans="1:43"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row>
    <row r="43" spans="1: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row>
    <row r="44" spans="1:43"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row>
    <row r="45" spans="1:43" ht="15.75" customHeight="1">
      <c r="A45" s="1"/>
      <c r="B45" s="1"/>
      <c r="C45" s="1"/>
      <c r="D45" s="2"/>
      <c r="E45" s="2"/>
      <c r="F45" s="2"/>
      <c r="G45" s="2"/>
      <c r="H45" s="2"/>
      <c r="I45" s="2"/>
      <c r="J45" s="2"/>
      <c r="K45" s="2"/>
      <c r="L45" s="2"/>
      <c r="M45" s="2"/>
      <c r="N45" s="2"/>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15.75" customHeight="1">
      <c r="A46" s="1"/>
      <c r="B46" s="1"/>
      <c r="C46" s="1"/>
      <c r="D46" s="2"/>
      <c r="E46" s="2"/>
      <c r="F46" s="2"/>
      <c r="G46" s="2"/>
      <c r="H46" s="2"/>
      <c r="I46" s="2"/>
      <c r="J46" s="2"/>
      <c r="K46" s="2"/>
      <c r="L46" s="2"/>
      <c r="M46" s="2"/>
      <c r="N46" s="2"/>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15.75" customHeight="1">
      <c r="A47" s="1"/>
      <c r="B47" s="1"/>
      <c r="C47" s="1"/>
      <c r="D47" s="2"/>
      <c r="E47" s="2"/>
      <c r="F47" s="2"/>
      <c r="G47" s="2"/>
      <c r="H47" s="2"/>
      <c r="I47" s="2"/>
      <c r="J47" s="2"/>
      <c r="K47" s="2"/>
      <c r="L47" s="2"/>
      <c r="M47" s="2"/>
      <c r="N47" s="2"/>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15.75" customHeight="1">
      <c r="A48" s="1"/>
      <c r="B48" s="1"/>
      <c r="C48" s="1"/>
      <c r="D48" s="2"/>
      <c r="E48" s="2"/>
      <c r="F48" s="2"/>
      <c r="G48" s="2"/>
      <c r="H48" s="2"/>
      <c r="I48" s="2"/>
      <c r="J48" s="2"/>
      <c r="K48" s="2"/>
      <c r="L48" s="2"/>
      <c r="M48" s="2"/>
      <c r="N48" s="2"/>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15.75" customHeight="1">
      <c r="A49" s="1"/>
      <c r="B49" s="1"/>
      <c r="C49" s="1"/>
      <c r="D49" s="2"/>
      <c r="E49" s="2"/>
      <c r="F49" s="2"/>
      <c r="G49" s="2"/>
      <c r="H49" s="2"/>
      <c r="I49" s="2"/>
      <c r="J49" s="2"/>
      <c r="K49" s="2"/>
      <c r="L49" s="2"/>
      <c r="M49" s="2"/>
      <c r="N49" s="2"/>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15.75" customHeight="1">
      <c r="A50" s="1"/>
      <c r="B50" s="1"/>
      <c r="C50" s="1"/>
      <c r="D50" s="2"/>
      <c r="E50" s="2"/>
      <c r="F50" s="2"/>
      <c r="G50" s="2"/>
      <c r="H50" s="2"/>
      <c r="I50" s="2"/>
      <c r="J50" s="2"/>
      <c r="K50" s="2"/>
      <c r="L50" s="2"/>
      <c r="M50" s="2"/>
      <c r="N50" s="2"/>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15.75" customHeight="1">
      <c r="A51" s="1"/>
      <c r="B51" s="1"/>
      <c r="C51" s="1"/>
      <c r="D51" s="2"/>
      <c r="E51" s="2"/>
      <c r="F51" s="2"/>
      <c r="G51" s="2"/>
      <c r="H51" s="2"/>
      <c r="I51" s="2"/>
      <c r="J51" s="2"/>
      <c r="K51" s="2"/>
      <c r="L51" s="2"/>
      <c r="M51" s="2"/>
      <c r="N51" s="2"/>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15.75" customHeight="1">
      <c r="A52" s="1"/>
      <c r="B52" s="1"/>
      <c r="C52" s="1"/>
      <c r="D52" s="2"/>
      <c r="E52" s="2"/>
      <c r="F52" s="2"/>
      <c r="G52" s="2"/>
      <c r="H52" s="2"/>
      <c r="I52" s="2"/>
      <c r="J52" s="2"/>
      <c r="K52" s="2"/>
      <c r="L52" s="2"/>
      <c r="M52" s="2"/>
      <c r="N52" s="2"/>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15.75" customHeight="1">
      <c r="A53" s="1"/>
      <c r="B53" s="1"/>
      <c r="C53" s="1"/>
      <c r="D53" s="2"/>
      <c r="E53" s="2"/>
      <c r="F53" s="2"/>
      <c r="G53" s="2"/>
      <c r="H53" s="2"/>
      <c r="I53" s="2"/>
      <c r="J53" s="2"/>
      <c r="K53" s="2"/>
      <c r="L53" s="2"/>
      <c r="M53" s="2"/>
      <c r="N53" s="2"/>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15.75" customHeight="1">
      <c r="A54" s="1"/>
      <c r="B54" s="1"/>
      <c r="C54" s="1"/>
      <c r="D54" s="2"/>
      <c r="E54" s="2"/>
      <c r="F54" s="2"/>
      <c r="G54" s="2"/>
      <c r="H54" s="2"/>
      <c r="I54" s="2"/>
      <c r="J54" s="2"/>
      <c r="K54" s="2"/>
      <c r="L54" s="2"/>
      <c r="M54" s="2"/>
      <c r="N54" s="2"/>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15.75" customHeight="1">
      <c r="A55" s="1"/>
      <c r="B55" s="1"/>
      <c r="C55" s="1"/>
      <c r="D55" s="2"/>
      <c r="E55" s="2"/>
      <c r="F55" s="2"/>
      <c r="G55" s="2"/>
      <c r="H55" s="2"/>
      <c r="I55" s="2"/>
      <c r="J55" s="2"/>
      <c r="K55" s="2"/>
      <c r="L55" s="2"/>
      <c r="M55" s="2"/>
      <c r="N55" s="2"/>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15.75" customHeight="1">
      <c r="A56" s="1"/>
      <c r="B56" s="1"/>
      <c r="C56" s="1"/>
      <c r="D56" s="2"/>
      <c r="E56" s="2"/>
      <c r="F56" s="2"/>
      <c r="G56" s="2"/>
      <c r="H56" s="2"/>
      <c r="I56" s="2"/>
      <c r="J56" s="2"/>
      <c r="K56" s="2"/>
      <c r="L56" s="2"/>
      <c r="M56" s="2"/>
      <c r="N56" s="2"/>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15.75" customHeight="1">
      <c r="A57" s="1"/>
      <c r="B57" s="1"/>
      <c r="C57" s="1"/>
      <c r="D57" s="2"/>
      <c r="E57" s="2"/>
      <c r="F57" s="2"/>
      <c r="G57" s="2"/>
      <c r="H57" s="2"/>
      <c r="I57" s="2"/>
      <c r="J57" s="2"/>
      <c r="K57" s="2"/>
      <c r="L57" s="2"/>
      <c r="M57" s="2"/>
      <c r="N57" s="2"/>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15.75" customHeight="1">
      <c r="A58" s="1"/>
      <c r="B58" s="1"/>
      <c r="C58" s="1"/>
      <c r="D58" s="2"/>
      <c r="E58" s="2"/>
      <c r="F58" s="2"/>
      <c r="G58" s="2"/>
      <c r="H58" s="2"/>
      <c r="I58" s="2"/>
      <c r="J58" s="2"/>
      <c r="K58" s="2"/>
      <c r="L58" s="2"/>
      <c r="M58" s="2"/>
      <c r="N58" s="2"/>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15.75" customHeight="1">
      <c r="A59" s="1"/>
      <c r="B59" s="1"/>
      <c r="C59" s="1"/>
      <c r="D59" s="2"/>
      <c r="E59" s="2"/>
      <c r="F59" s="2"/>
      <c r="G59" s="2"/>
      <c r="H59" s="2"/>
      <c r="I59" s="2"/>
      <c r="J59" s="2"/>
      <c r="K59" s="2"/>
      <c r="L59" s="2"/>
      <c r="M59" s="2"/>
      <c r="N59" s="2"/>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15.75" customHeight="1">
      <c r="A60" s="1"/>
      <c r="B60" s="1"/>
      <c r="C60" s="1"/>
      <c r="D60" s="2"/>
      <c r="E60" s="2"/>
      <c r="F60" s="2"/>
      <c r="G60" s="2"/>
      <c r="H60" s="2"/>
      <c r="I60" s="2"/>
      <c r="J60" s="2"/>
      <c r="K60" s="2"/>
      <c r="L60" s="2"/>
      <c r="M60" s="2"/>
      <c r="N60" s="2"/>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15.75" customHeight="1">
      <c r="A61" s="1"/>
      <c r="B61" s="1"/>
      <c r="C61" s="1"/>
      <c r="D61" s="2"/>
      <c r="E61" s="2"/>
      <c r="F61" s="2"/>
      <c r="G61" s="2"/>
      <c r="H61" s="2"/>
      <c r="I61" s="2"/>
      <c r="J61" s="2"/>
      <c r="K61" s="2"/>
      <c r="L61" s="2"/>
      <c r="M61" s="2"/>
      <c r="N61" s="2"/>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15.75" customHeight="1">
      <c r="A62" s="1"/>
      <c r="B62" s="1"/>
      <c r="C62" s="1"/>
      <c r="D62" s="2"/>
      <c r="E62" s="2"/>
      <c r="F62" s="2"/>
      <c r="G62" s="2"/>
      <c r="H62" s="2"/>
      <c r="I62" s="2"/>
      <c r="J62" s="2"/>
      <c r="K62" s="2"/>
      <c r="L62" s="2"/>
      <c r="M62" s="2"/>
      <c r="N62" s="2"/>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15.75" customHeight="1">
      <c r="A63" s="1"/>
      <c r="B63" s="1"/>
      <c r="C63" s="1"/>
      <c r="D63" s="2"/>
      <c r="E63" s="2"/>
      <c r="F63" s="2"/>
      <c r="G63" s="2"/>
      <c r="H63" s="2"/>
      <c r="I63" s="2"/>
      <c r="J63" s="2"/>
      <c r="K63" s="2"/>
      <c r="L63" s="2"/>
      <c r="M63" s="2"/>
      <c r="N63" s="2"/>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15.75" customHeight="1">
      <c r="A64" s="1"/>
      <c r="B64" s="1"/>
      <c r="C64" s="1"/>
      <c r="D64" s="2"/>
      <c r="E64" s="2"/>
      <c r="F64" s="2"/>
      <c r="G64" s="2"/>
      <c r="H64" s="2"/>
      <c r="I64" s="2"/>
      <c r="J64" s="2"/>
      <c r="K64" s="2"/>
      <c r="L64" s="2"/>
      <c r="M64" s="2"/>
      <c r="N64" s="2"/>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15.75" customHeight="1">
      <c r="A65" s="1"/>
      <c r="B65" s="1"/>
      <c r="C65" s="1"/>
      <c r="D65" s="2"/>
      <c r="E65" s="2"/>
      <c r="F65" s="2"/>
      <c r="G65" s="2"/>
      <c r="H65" s="2"/>
      <c r="I65" s="2"/>
      <c r="J65" s="2"/>
      <c r="K65" s="2"/>
      <c r="L65" s="2"/>
      <c r="M65" s="2"/>
      <c r="N65" s="2"/>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15.75" customHeight="1">
      <c r="A66" s="1"/>
      <c r="B66" s="1"/>
      <c r="C66" s="1"/>
      <c r="D66" s="2"/>
      <c r="E66" s="2"/>
      <c r="F66" s="2"/>
      <c r="G66" s="2"/>
      <c r="H66" s="2"/>
      <c r="I66" s="2"/>
      <c r="J66" s="2"/>
      <c r="K66" s="2"/>
      <c r="L66" s="2"/>
      <c r="M66" s="2"/>
      <c r="N66" s="2"/>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15.75" customHeight="1">
      <c r="A67" s="1"/>
      <c r="B67" s="1"/>
      <c r="C67" s="1"/>
      <c r="D67" s="2"/>
      <c r="E67" s="2"/>
      <c r="F67" s="2"/>
      <c r="G67" s="2"/>
      <c r="H67" s="2"/>
      <c r="I67" s="2"/>
      <c r="J67" s="2"/>
      <c r="K67" s="2"/>
      <c r="L67" s="2"/>
      <c r="M67" s="2"/>
      <c r="N67" s="2"/>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15.75" customHeight="1">
      <c r="A68" s="1"/>
      <c r="B68" s="1"/>
      <c r="C68" s="1"/>
      <c r="D68" s="2"/>
      <c r="E68" s="2"/>
      <c r="F68" s="2"/>
      <c r="G68" s="2"/>
      <c r="H68" s="2"/>
      <c r="I68" s="2"/>
      <c r="J68" s="2"/>
      <c r="K68" s="2"/>
      <c r="L68" s="2"/>
      <c r="M68" s="2"/>
      <c r="N68" s="2"/>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15.75" customHeight="1">
      <c r="A69" s="1"/>
      <c r="B69" s="1"/>
      <c r="C69" s="1"/>
      <c r="D69" s="2"/>
      <c r="E69" s="2"/>
      <c r="F69" s="2"/>
      <c r="G69" s="2"/>
      <c r="H69" s="2"/>
      <c r="I69" s="2"/>
      <c r="J69" s="2"/>
      <c r="K69" s="2"/>
      <c r="L69" s="2"/>
      <c r="M69" s="2"/>
      <c r="N69" s="2"/>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15.75" customHeight="1">
      <c r="A70" s="1"/>
      <c r="B70" s="1"/>
      <c r="C70" s="1"/>
      <c r="D70" s="2"/>
      <c r="E70" s="2"/>
      <c r="F70" s="2"/>
      <c r="G70" s="2"/>
      <c r="H70" s="2"/>
      <c r="I70" s="2"/>
      <c r="J70" s="2"/>
      <c r="K70" s="2"/>
      <c r="L70" s="2"/>
      <c r="M70" s="2"/>
      <c r="N70" s="2"/>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15.75" customHeight="1">
      <c r="A71" s="1"/>
      <c r="B71" s="1"/>
      <c r="C71" s="1"/>
      <c r="D71" s="2"/>
      <c r="E71" s="2"/>
      <c r="F71" s="2"/>
      <c r="G71" s="2"/>
      <c r="H71" s="2"/>
      <c r="I71" s="2"/>
      <c r="J71" s="2"/>
      <c r="K71" s="2"/>
      <c r="L71" s="2"/>
      <c r="M71" s="2"/>
      <c r="N71" s="2"/>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15.75" customHeight="1">
      <c r="A72" s="1"/>
      <c r="B72" s="1"/>
      <c r="C72" s="1"/>
      <c r="D72" s="2"/>
      <c r="E72" s="2"/>
      <c r="F72" s="2"/>
      <c r="G72" s="2"/>
      <c r="H72" s="2"/>
      <c r="I72" s="2"/>
      <c r="J72" s="2"/>
      <c r="K72" s="2"/>
      <c r="L72" s="2"/>
      <c r="M72" s="2"/>
      <c r="N72" s="2"/>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15.75" customHeight="1">
      <c r="A73" s="1"/>
      <c r="B73" s="1"/>
      <c r="C73" s="1"/>
      <c r="D73" s="2"/>
      <c r="E73" s="2"/>
      <c r="F73" s="2"/>
      <c r="G73" s="2"/>
      <c r="H73" s="2"/>
      <c r="I73" s="2"/>
      <c r="J73" s="2"/>
      <c r="K73" s="2"/>
      <c r="L73" s="2"/>
      <c r="M73" s="2"/>
      <c r="N73" s="2"/>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15.75" customHeight="1">
      <c r="A74" s="1"/>
      <c r="B74" s="1"/>
      <c r="C74" s="1"/>
      <c r="D74" s="2"/>
      <c r="E74" s="2"/>
      <c r="F74" s="2"/>
      <c r="G74" s="2"/>
      <c r="H74" s="2"/>
      <c r="I74" s="2"/>
      <c r="J74" s="2"/>
      <c r="K74" s="2"/>
      <c r="L74" s="2"/>
      <c r="M74" s="2"/>
      <c r="N74" s="2"/>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15.75" customHeight="1">
      <c r="A75" s="1"/>
      <c r="B75" s="1"/>
      <c r="C75" s="1"/>
      <c r="D75" s="2"/>
      <c r="E75" s="2"/>
      <c r="F75" s="2"/>
      <c r="G75" s="2"/>
      <c r="H75" s="2"/>
      <c r="I75" s="2"/>
      <c r="J75" s="2"/>
      <c r="K75" s="2"/>
      <c r="L75" s="2"/>
      <c r="M75" s="2"/>
      <c r="N75" s="2"/>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15.75" customHeight="1">
      <c r="A76" s="1"/>
      <c r="B76" s="1"/>
      <c r="C76" s="1"/>
      <c r="D76" s="2"/>
      <c r="E76" s="2"/>
      <c r="F76" s="2"/>
      <c r="G76" s="2"/>
      <c r="H76" s="2"/>
      <c r="I76" s="2"/>
      <c r="J76" s="2"/>
      <c r="K76" s="2"/>
      <c r="L76" s="2"/>
      <c r="M76" s="2"/>
      <c r="N76" s="2"/>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15.75" customHeight="1">
      <c r="A77" s="1"/>
      <c r="B77" s="1"/>
      <c r="C77" s="1"/>
      <c r="D77" s="2"/>
      <c r="E77" s="2"/>
      <c r="F77" s="2"/>
      <c r="G77" s="2"/>
      <c r="H77" s="2"/>
      <c r="I77" s="2"/>
      <c r="J77" s="2"/>
      <c r="K77" s="2"/>
      <c r="L77" s="2"/>
      <c r="M77" s="2"/>
      <c r="N77" s="2"/>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15.75" customHeight="1">
      <c r="A78" s="1"/>
      <c r="B78" s="1"/>
      <c r="C78" s="1"/>
      <c r="D78" s="2"/>
      <c r="E78" s="2"/>
      <c r="F78" s="2"/>
      <c r="G78" s="2"/>
      <c r="H78" s="2"/>
      <c r="I78" s="2"/>
      <c r="J78" s="2"/>
      <c r="K78" s="2"/>
      <c r="L78" s="2"/>
      <c r="M78" s="2"/>
      <c r="N78" s="2"/>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15.75" customHeight="1">
      <c r="A79" s="1"/>
      <c r="B79" s="1"/>
      <c r="C79" s="1"/>
      <c r="D79" s="2"/>
      <c r="E79" s="2"/>
      <c r="F79" s="2"/>
      <c r="G79" s="2"/>
      <c r="H79" s="2"/>
      <c r="I79" s="2"/>
      <c r="J79" s="2"/>
      <c r="K79" s="2"/>
      <c r="L79" s="2"/>
      <c r="M79" s="2"/>
      <c r="N79" s="2"/>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15.75" customHeight="1">
      <c r="A80" s="1"/>
      <c r="B80" s="1"/>
      <c r="C80" s="1"/>
      <c r="D80" s="2"/>
      <c r="E80" s="2"/>
      <c r="F80" s="2"/>
      <c r="G80" s="2"/>
      <c r="H80" s="2"/>
      <c r="I80" s="2"/>
      <c r="J80" s="2"/>
      <c r="K80" s="2"/>
      <c r="L80" s="2"/>
      <c r="M80" s="2"/>
      <c r="N80" s="2"/>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15.75" customHeight="1">
      <c r="A81" s="1"/>
      <c r="B81" s="1"/>
      <c r="C81" s="1"/>
      <c r="D81" s="2"/>
      <c r="E81" s="2"/>
      <c r="F81" s="2"/>
      <c r="G81" s="2"/>
      <c r="H81" s="2"/>
      <c r="I81" s="2"/>
      <c r="J81" s="2"/>
      <c r="K81" s="2"/>
      <c r="L81" s="2"/>
      <c r="M81" s="2"/>
      <c r="N81" s="2"/>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15.75" customHeight="1">
      <c r="A82" s="1"/>
      <c r="B82" s="1"/>
      <c r="C82" s="1"/>
      <c r="D82" s="2"/>
      <c r="E82" s="2"/>
      <c r="F82" s="2"/>
      <c r="G82" s="2"/>
      <c r="H82" s="2"/>
      <c r="I82" s="2"/>
      <c r="J82" s="2"/>
      <c r="K82" s="2"/>
      <c r="L82" s="2"/>
      <c r="M82" s="2"/>
      <c r="N82" s="2"/>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15.75" customHeight="1">
      <c r="A83" s="1"/>
      <c r="B83" s="1"/>
      <c r="C83" s="1"/>
      <c r="D83" s="2"/>
      <c r="E83" s="2"/>
      <c r="F83" s="2"/>
      <c r="G83" s="2"/>
      <c r="H83" s="2"/>
      <c r="I83" s="2"/>
      <c r="J83" s="2"/>
      <c r="K83" s="2"/>
      <c r="L83" s="2"/>
      <c r="M83" s="2"/>
      <c r="N83" s="2"/>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15.75" customHeight="1">
      <c r="A84" s="1"/>
      <c r="B84" s="1"/>
      <c r="C84" s="1"/>
      <c r="D84" s="2"/>
      <c r="E84" s="2"/>
      <c r="F84" s="2"/>
      <c r="G84" s="2"/>
      <c r="H84" s="2"/>
      <c r="I84" s="2"/>
      <c r="J84" s="2"/>
      <c r="K84" s="2"/>
      <c r="L84" s="2"/>
      <c r="M84" s="2"/>
      <c r="N84" s="2"/>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15.75" customHeight="1">
      <c r="A85" s="1"/>
      <c r="B85" s="1"/>
      <c r="C85" s="1"/>
      <c r="D85" s="2"/>
      <c r="E85" s="2"/>
      <c r="F85" s="2"/>
      <c r="G85" s="2"/>
      <c r="H85" s="2"/>
      <c r="I85" s="2"/>
      <c r="J85" s="2"/>
      <c r="K85" s="2"/>
      <c r="L85" s="2"/>
      <c r="M85" s="2"/>
      <c r="N85" s="2"/>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15.75" customHeight="1">
      <c r="A86" s="1"/>
      <c r="B86" s="1"/>
      <c r="C86" s="1"/>
      <c r="D86" s="2"/>
      <c r="E86" s="2"/>
      <c r="F86" s="2"/>
      <c r="G86" s="2"/>
      <c r="H86" s="2"/>
      <c r="I86" s="2"/>
      <c r="J86" s="2"/>
      <c r="K86" s="2"/>
      <c r="L86" s="2"/>
      <c r="M86" s="2"/>
      <c r="N86" s="2"/>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15.75" customHeight="1">
      <c r="A87" s="1"/>
      <c r="B87" s="1"/>
      <c r="C87" s="1"/>
      <c r="D87" s="2"/>
      <c r="E87" s="2"/>
      <c r="F87" s="2"/>
      <c r="G87" s="2"/>
      <c r="H87" s="2"/>
      <c r="I87" s="2"/>
      <c r="J87" s="2"/>
      <c r="K87" s="2"/>
      <c r="L87" s="2"/>
      <c r="M87" s="2"/>
      <c r="N87" s="2"/>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15.75" customHeight="1">
      <c r="A88" s="1"/>
      <c r="B88" s="1"/>
      <c r="C88" s="1"/>
      <c r="D88" s="2"/>
      <c r="E88" s="2"/>
      <c r="F88" s="2"/>
      <c r="G88" s="2"/>
      <c r="H88" s="2"/>
      <c r="I88" s="2"/>
      <c r="J88" s="2"/>
      <c r="K88" s="2"/>
      <c r="L88" s="2"/>
      <c r="M88" s="2"/>
      <c r="N88" s="2"/>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15.75" customHeight="1">
      <c r="A89" s="1"/>
      <c r="B89" s="1"/>
      <c r="C89" s="1"/>
      <c r="D89" s="2"/>
      <c r="E89" s="2"/>
      <c r="F89" s="2"/>
      <c r="G89" s="2"/>
      <c r="H89" s="2"/>
      <c r="I89" s="2"/>
      <c r="J89" s="2"/>
      <c r="K89" s="2"/>
      <c r="L89" s="2"/>
      <c r="M89" s="2"/>
      <c r="N89" s="2"/>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15.75" customHeight="1">
      <c r="A90" s="1"/>
      <c r="B90" s="1"/>
      <c r="C90" s="1"/>
      <c r="D90" s="2"/>
      <c r="E90" s="2"/>
      <c r="F90" s="2"/>
      <c r="G90" s="2"/>
      <c r="H90" s="2"/>
      <c r="I90" s="2"/>
      <c r="J90" s="2"/>
      <c r="K90" s="2"/>
      <c r="L90" s="2"/>
      <c r="M90" s="2"/>
      <c r="N90" s="2"/>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15.75" customHeight="1">
      <c r="A91" s="1"/>
      <c r="B91" s="1"/>
      <c r="C91" s="1"/>
      <c r="D91" s="2"/>
      <c r="E91" s="2"/>
      <c r="F91" s="2"/>
      <c r="G91" s="2"/>
      <c r="H91" s="2"/>
      <c r="I91" s="2"/>
      <c r="J91" s="2"/>
      <c r="K91" s="2"/>
      <c r="L91" s="2"/>
      <c r="M91" s="2"/>
      <c r="N91" s="2"/>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15.75" customHeight="1">
      <c r="A92" s="1"/>
      <c r="B92" s="1"/>
      <c r="C92" s="1"/>
      <c r="D92" s="2"/>
      <c r="E92" s="2"/>
      <c r="F92" s="2"/>
      <c r="G92" s="2"/>
      <c r="H92" s="2"/>
      <c r="I92" s="2"/>
      <c r="J92" s="2"/>
      <c r="K92" s="2"/>
      <c r="L92" s="2"/>
      <c r="M92" s="2"/>
      <c r="N92" s="2"/>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15.75" customHeight="1">
      <c r="A93" s="1"/>
      <c r="B93" s="1"/>
      <c r="C93" s="1"/>
      <c r="D93" s="2"/>
      <c r="E93" s="2"/>
      <c r="F93" s="2"/>
      <c r="G93" s="2"/>
      <c r="H93" s="2"/>
      <c r="I93" s="2"/>
      <c r="J93" s="2"/>
      <c r="K93" s="2"/>
      <c r="L93" s="2"/>
      <c r="M93" s="2"/>
      <c r="N93" s="2"/>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15.75" customHeight="1">
      <c r="A94" s="1"/>
      <c r="B94" s="1"/>
      <c r="C94" s="1"/>
      <c r="D94" s="2"/>
      <c r="E94" s="2"/>
      <c r="F94" s="2"/>
      <c r="G94" s="2"/>
      <c r="H94" s="2"/>
      <c r="I94" s="2"/>
      <c r="J94" s="2"/>
      <c r="K94" s="2"/>
      <c r="L94" s="2"/>
      <c r="M94" s="2"/>
      <c r="N94" s="2"/>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15.75" customHeight="1">
      <c r="A95" s="1"/>
      <c r="B95" s="1"/>
      <c r="C95" s="1"/>
      <c r="D95" s="2"/>
      <c r="E95" s="2"/>
      <c r="F95" s="2"/>
      <c r="G95" s="2"/>
      <c r="H95" s="2"/>
      <c r="I95" s="2"/>
      <c r="J95" s="2"/>
      <c r="K95" s="2"/>
      <c r="L95" s="2"/>
      <c r="M95" s="2"/>
      <c r="N95" s="2"/>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15.75" customHeight="1">
      <c r="A96" s="1"/>
      <c r="B96" s="1"/>
      <c r="C96" s="1"/>
      <c r="D96" s="2"/>
      <c r="E96" s="2"/>
      <c r="F96" s="2"/>
      <c r="G96" s="2"/>
      <c r="H96" s="2"/>
      <c r="I96" s="2"/>
      <c r="J96" s="2"/>
      <c r="K96" s="2"/>
      <c r="L96" s="2"/>
      <c r="M96" s="2"/>
      <c r="N96" s="2"/>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15.75" customHeight="1">
      <c r="A97" s="1"/>
      <c r="B97" s="1"/>
      <c r="C97" s="1"/>
      <c r="D97" s="2"/>
      <c r="E97" s="2"/>
      <c r="F97" s="2"/>
      <c r="G97" s="2"/>
      <c r="H97" s="2"/>
      <c r="I97" s="2"/>
      <c r="J97" s="2"/>
      <c r="K97" s="2"/>
      <c r="L97" s="2"/>
      <c r="M97" s="2"/>
      <c r="N97" s="2"/>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15.75" customHeight="1">
      <c r="A98" s="1"/>
      <c r="B98" s="1"/>
      <c r="C98" s="1"/>
      <c r="D98" s="2"/>
      <c r="E98" s="2"/>
      <c r="F98" s="2"/>
      <c r="G98" s="2"/>
      <c r="H98" s="2"/>
      <c r="I98" s="2"/>
      <c r="J98" s="2"/>
      <c r="K98" s="2"/>
      <c r="L98" s="2"/>
      <c r="M98" s="2"/>
      <c r="N98" s="2"/>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15.75" customHeight="1">
      <c r="A99" s="1"/>
      <c r="B99" s="1"/>
      <c r="C99" s="1"/>
      <c r="D99" s="2"/>
      <c r="E99" s="2"/>
      <c r="F99" s="2"/>
      <c r="G99" s="2"/>
      <c r="H99" s="2"/>
      <c r="I99" s="2"/>
      <c r="J99" s="2"/>
      <c r="K99" s="2"/>
      <c r="L99" s="2"/>
      <c r="M99" s="2"/>
      <c r="N99" s="2"/>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15.75" customHeight="1">
      <c r="A100" s="1"/>
      <c r="B100" s="1"/>
      <c r="C100" s="1"/>
      <c r="D100" s="2"/>
      <c r="E100" s="2"/>
      <c r="F100" s="2"/>
      <c r="G100" s="2"/>
      <c r="H100" s="2"/>
      <c r="I100" s="2"/>
      <c r="J100" s="2"/>
      <c r="K100" s="2"/>
      <c r="L100" s="2"/>
      <c r="M100" s="2"/>
      <c r="N100" s="2"/>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15.75" customHeight="1">
      <c r="A101" s="1"/>
      <c r="B101" s="1"/>
      <c r="C101" s="1"/>
      <c r="D101" s="2"/>
      <c r="E101" s="2"/>
      <c r="F101" s="2"/>
      <c r="G101" s="2"/>
      <c r="H101" s="2"/>
      <c r="I101" s="2"/>
      <c r="J101" s="2"/>
      <c r="K101" s="2"/>
      <c r="L101" s="2"/>
      <c r="M101" s="2"/>
      <c r="N101" s="2"/>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15.75" customHeight="1">
      <c r="A102" s="1"/>
      <c r="B102" s="1"/>
      <c r="C102" s="1"/>
      <c r="D102" s="2"/>
      <c r="E102" s="2"/>
      <c r="F102" s="2"/>
      <c r="G102" s="2"/>
      <c r="H102" s="2"/>
      <c r="I102" s="2"/>
      <c r="J102" s="2"/>
      <c r="K102" s="2"/>
      <c r="L102" s="2"/>
      <c r="M102" s="2"/>
      <c r="N102" s="2"/>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15.75" customHeight="1">
      <c r="A103" s="1"/>
      <c r="B103" s="1"/>
      <c r="C103" s="1"/>
      <c r="D103" s="2"/>
      <c r="E103" s="2"/>
      <c r="F103" s="2"/>
      <c r="G103" s="2"/>
      <c r="H103" s="2"/>
      <c r="I103" s="2"/>
      <c r="J103" s="2"/>
      <c r="K103" s="2"/>
      <c r="L103" s="2"/>
      <c r="M103" s="2"/>
      <c r="N103" s="2"/>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15.75" customHeight="1">
      <c r="A104" s="1"/>
      <c r="B104" s="1"/>
      <c r="C104" s="1"/>
      <c r="D104" s="2"/>
      <c r="E104" s="2"/>
      <c r="F104" s="2"/>
      <c r="G104" s="2"/>
      <c r="H104" s="2"/>
      <c r="I104" s="2"/>
      <c r="J104" s="2"/>
      <c r="K104" s="2"/>
      <c r="L104" s="2"/>
      <c r="M104" s="2"/>
      <c r="N104" s="2"/>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15.75" customHeight="1">
      <c r="A105" s="1"/>
      <c r="B105" s="1"/>
      <c r="C105" s="1"/>
      <c r="D105" s="2"/>
      <c r="E105" s="2"/>
      <c r="F105" s="2"/>
      <c r="G105" s="2"/>
      <c r="H105" s="2"/>
      <c r="I105" s="2"/>
      <c r="J105" s="2"/>
      <c r="K105" s="2"/>
      <c r="L105" s="2"/>
      <c r="M105" s="2"/>
      <c r="N105" s="2"/>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15.75" customHeight="1">
      <c r="A106" s="1"/>
      <c r="B106" s="1"/>
      <c r="C106" s="1"/>
      <c r="D106" s="2"/>
      <c r="E106" s="2"/>
      <c r="F106" s="2"/>
      <c r="G106" s="2"/>
      <c r="H106" s="2"/>
      <c r="I106" s="2"/>
      <c r="J106" s="2"/>
      <c r="K106" s="2"/>
      <c r="L106" s="2"/>
      <c r="M106" s="2"/>
      <c r="N106" s="2"/>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15.75" customHeight="1">
      <c r="A107" s="1"/>
      <c r="B107" s="1"/>
      <c r="C107" s="1"/>
      <c r="D107" s="2"/>
      <c r="E107" s="2"/>
      <c r="F107" s="2"/>
      <c r="G107" s="2"/>
      <c r="H107" s="2"/>
      <c r="I107" s="2"/>
      <c r="J107" s="2"/>
      <c r="K107" s="2"/>
      <c r="L107" s="2"/>
      <c r="M107" s="2"/>
      <c r="N107" s="2"/>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15.75" customHeight="1">
      <c r="A108" s="1"/>
      <c r="B108" s="1"/>
      <c r="C108" s="1"/>
      <c r="D108" s="2"/>
      <c r="E108" s="2"/>
      <c r="F108" s="2"/>
      <c r="G108" s="2"/>
      <c r="H108" s="2"/>
      <c r="I108" s="2"/>
      <c r="J108" s="2"/>
      <c r="K108" s="2"/>
      <c r="L108" s="2"/>
      <c r="M108" s="2"/>
      <c r="N108" s="2"/>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15.75" customHeight="1">
      <c r="A109" s="1"/>
      <c r="B109" s="1"/>
      <c r="C109" s="1"/>
      <c r="D109" s="2"/>
      <c r="E109" s="2"/>
      <c r="F109" s="2"/>
      <c r="G109" s="2"/>
      <c r="H109" s="2"/>
      <c r="I109" s="2"/>
      <c r="J109" s="2"/>
      <c r="K109" s="2"/>
      <c r="L109" s="2"/>
      <c r="M109" s="2"/>
      <c r="N109" s="2"/>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15.75" customHeight="1">
      <c r="A110" s="1"/>
      <c r="B110" s="1"/>
      <c r="C110" s="1"/>
      <c r="D110" s="2"/>
      <c r="E110" s="2"/>
      <c r="F110" s="2"/>
      <c r="G110" s="2"/>
      <c r="H110" s="2"/>
      <c r="I110" s="2"/>
      <c r="J110" s="2"/>
      <c r="K110" s="2"/>
      <c r="L110" s="2"/>
      <c r="M110" s="2"/>
      <c r="N110" s="2"/>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15.75" customHeight="1">
      <c r="A111" s="1"/>
      <c r="B111" s="1"/>
      <c r="C111" s="1"/>
      <c r="D111" s="2"/>
      <c r="E111" s="2"/>
      <c r="F111" s="2"/>
      <c r="G111" s="2"/>
      <c r="H111" s="2"/>
      <c r="I111" s="2"/>
      <c r="J111" s="2"/>
      <c r="K111" s="2"/>
      <c r="L111" s="2"/>
      <c r="M111" s="2"/>
      <c r="N111" s="2"/>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15.75" customHeight="1">
      <c r="A112" s="1"/>
      <c r="B112" s="1"/>
      <c r="C112" s="1"/>
      <c r="D112" s="2"/>
      <c r="E112" s="2"/>
      <c r="F112" s="2"/>
      <c r="G112" s="2"/>
      <c r="H112" s="2"/>
      <c r="I112" s="2"/>
      <c r="J112" s="2"/>
      <c r="K112" s="2"/>
      <c r="L112" s="2"/>
      <c r="M112" s="2"/>
      <c r="N112" s="2"/>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ht="15.75" customHeight="1">
      <c r="A113" s="1"/>
      <c r="B113" s="1"/>
      <c r="C113" s="1"/>
      <c r="D113" s="2"/>
      <c r="E113" s="2"/>
      <c r="F113" s="2"/>
      <c r="G113" s="2"/>
      <c r="H113" s="2"/>
      <c r="I113" s="2"/>
      <c r="J113" s="2"/>
      <c r="K113" s="2"/>
      <c r="L113" s="2"/>
      <c r="M113" s="2"/>
      <c r="N113" s="2"/>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ht="15.75" customHeight="1">
      <c r="A114" s="1"/>
      <c r="B114" s="1"/>
      <c r="C114" s="1"/>
      <c r="D114" s="2"/>
      <c r="E114" s="2"/>
      <c r="F114" s="2"/>
      <c r="G114" s="2"/>
      <c r="H114" s="2"/>
      <c r="I114" s="2"/>
      <c r="J114" s="2"/>
      <c r="K114" s="2"/>
      <c r="L114" s="2"/>
      <c r="M114" s="2"/>
      <c r="N114" s="2"/>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ht="15.75" customHeight="1">
      <c r="A115" s="1"/>
      <c r="B115" s="1"/>
      <c r="C115" s="1"/>
      <c r="D115" s="2"/>
      <c r="E115" s="2"/>
      <c r="F115" s="2"/>
      <c r="G115" s="2"/>
      <c r="H115" s="2"/>
      <c r="I115" s="2"/>
      <c r="J115" s="2"/>
      <c r="K115" s="2"/>
      <c r="L115" s="2"/>
      <c r="M115" s="2"/>
      <c r="N115" s="2"/>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ht="15.75" customHeight="1">
      <c r="A116" s="1"/>
      <c r="B116" s="1"/>
      <c r="C116" s="1"/>
      <c r="D116" s="2"/>
      <c r="E116" s="2"/>
      <c r="F116" s="2"/>
      <c r="G116" s="2"/>
      <c r="H116" s="2"/>
      <c r="I116" s="2"/>
      <c r="J116" s="2"/>
      <c r="K116" s="2"/>
      <c r="L116" s="2"/>
      <c r="M116" s="2"/>
      <c r="N116" s="2"/>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15.75" customHeight="1">
      <c r="A117" s="1"/>
      <c r="B117" s="1"/>
      <c r="C117" s="1"/>
      <c r="D117" s="2"/>
      <c r="E117" s="2"/>
      <c r="F117" s="2"/>
      <c r="G117" s="2"/>
      <c r="H117" s="2"/>
      <c r="I117" s="2"/>
      <c r="J117" s="2"/>
      <c r="K117" s="2"/>
      <c r="L117" s="2"/>
      <c r="M117" s="2"/>
      <c r="N117" s="2"/>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ht="15.75" customHeight="1">
      <c r="A118" s="1"/>
      <c r="B118" s="1"/>
      <c r="C118" s="1"/>
      <c r="D118" s="2"/>
      <c r="E118" s="2"/>
      <c r="F118" s="2"/>
      <c r="G118" s="2"/>
      <c r="H118" s="2"/>
      <c r="I118" s="2"/>
      <c r="J118" s="2"/>
      <c r="K118" s="2"/>
      <c r="L118" s="2"/>
      <c r="M118" s="2"/>
      <c r="N118" s="2"/>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ht="15.75" customHeight="1">
      <c r="A119" s="1"/>
      <c r="B119" s="1"/>
      <c r="C119" s="1"/>
      <c r="D119" s="2"/>
      <c r="E119" s="2"/>
      <c r="F119" s="2"/>
      <c r="G119" s="2"/>
      <c r="H119" s="2"/>
      <c r="I119" s="2"/>
      <c r="J119" s="2"/>
      <c r="K119" s="2"/>
      <c r="L119" s="2"/>
      <c r="M119" s="2"/>
      <c r="N119" s="2"/>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ht="15.75" customHeight="1">
      <c r="A120" s="1"/>
      <c r="B120" s="1"/>
      <c r="C120" s="1"/>
      <c r="D120" s="2"/>
      <c r="E120" s="2"/>
      <c r="F120" s="2"/>
      <c r="G120" s="2"/>
      <c r="H120" s="2"/>
      <c r="I120" s="2"/>
      <c r="J120" s="2"/>
      <c r="K120" s="2"/>
      <c r="L120" s="2"/>
      <c r="M120" s="2"/>
      <c r="N120" s="2"/>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ht="15.75" customHeight="1">
      <c r="A121" s="1"/>
      <c r="B121" s="1"/>
      <c r="C121" s="1"/>
      <c r="D121" s="2"/>
      <c r="E121" s="2"/>
      <c r="F121" s="2"/>
      <c r="G121" s="2"/>
      <c r="H121" s="2"/>
      <c r="I121" s="2"/>
      <c r="J121" s="2"/>
      <c r="K121" s="2"/>
      <c r="L121" s="2"/>
      <c r="M121" s="2"/>
      <c r="N121" s="2"/>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ht="15.75" customHeight="1">
      <c r="A122" s="1"/>
      <c r="B122" s="1"/>
      <c r="C122" s="1"/>
      <c r="D122" s="2"/>
      <c r="E122" s="2"/>
      <c r="F122" s="2"/>
      <c r="G122" s="2"/>
      <c r="H122" s="2"/>
      <c r="I122" s="2"/>
      <c r="J122" s="2"/>
      <c r="K122" s="2"/>
      <c r="L122" s="2"/>
      <c r="M122" s="2"/>
      <c r="N122" s="2"/>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ht="15.75" customHeight="1">
      <c r="A123" s="1"/>
      <c r="B123" s="1"/>
      <c r="C123" s="1"/>
      <c r="D123" s="2"/>
      <c r="E123" s="2"/>
      <c r="F123" s="2"/>
      <c r="G123" s="2"/>
      <c r="H123" s="2"/>
      <c r="I123" s="2"/>
      <c r="J123" s="2"/>
      <c r="K123" s="2"/>
      <c r="L123" s="2"/>
      <c r="M123" s="2"/>
      <c r="N123" s="2"/>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ht="15.75" customHeight="1">
      <c r="A124" s="1"/>
      <c r="B124" s="1"/>
      <c r="C124" s="1"/>
      <c r="D124" s="2"/>
      <c r="E124" s="2"/>
      <c r="F124" s="2"/>
      <c r="G124" s="2"/>
      <c r="H124" s="2"/>
      <c r="I124" s="2"/>
      <c r="J124" s="2"/>
      <c r="K124" s="2"/>
      <c r="L124" s="2"/>
      <c r="M124" s="2"/>
      <c r="N124" s="2"/>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ht="15.75" customHeight="1">
      <c r="A125" s="1"/>
      <c r="B125" s="1"/>
      <c r="C125" s="1"/>
      <c r="D125" s="2"/>
      <c r="E125" s="2"/>
      <c r="F125" s="2"/>
      <c r="G125" s="2"/>
      <c r="H125" s="2"/>
      <c r="I125" s="2"/>
      <c r="J125" s="2"/>
      <c r="K125" s="2"/>
      <c r="L125" s="2"/>
      <c r="M125" s="2"/>
      <c r="N125" s="2"/>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ht="15.75" customHeight="1">
      <c r="A126" s="1"/>
      <c r="B126" s="1"/>
      <c r="C126" s="1"/>
      <c r="D126" s="2"/>
      <c r="E126" s="2"/>
      <c r="F126" s="2"/>
      <c r="G126" s="2"/>
      <c r="H126" s="2"/>
      <c r="I126" s="2"/>
      <c r="J126" s="2"/>
      <c r="K126" s="2"/>
      <c r="L126" s="2"/>
      <c r="M126" s="2"/>
      <c r="N126" s="2"/>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ht="15.75" customHeight="1">
      <c r="A127" s="1"/>
      <c r="B127" s="1"/>
      <c r="C127" s="1"/>
      <c r="D127" s="2"/>
      <c r="E127" s="2"/>
      <c r="F127" s="2"/>
      <c r="G127" s="2"/>
      <c r="H127" s="2"/>
      <c r="I127" s="2"/>
      <c r="J127" s="2"/>
      <c r="K127" s="2"/>
      <c r="L127" s="2"/>
      <c r="M127" s="2"/>
      <c r="N127" s="2"/>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ht="15.75" customHeight="1">
      <c r="A128" s="1"/>
      <c r="B128" s="1"/>
      <c r="C128" s="1"/>
      <c r="D128" s="2"/>
      <c r="E128" s="2"/>
      <c r="F128" s="2"/>
      <c r="G128" s="2"/>
      <c r="H128" s="2"/>
      <c r="I128" s="2"/>
      <c r="J128" s="2"/>
      <c r="K128" s="2"/>
      <c r="L128" s="2"/>
      <c r="M128" s="2"/>
      <c r="N128" s="2"/>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ht="15.75" customHeight="1">
      <c r="A129" s="1"/>
      <c r="B129" s="1"/>
      <c r="C129" s="1"/>
      <c r="D129" s="2"/>
      <c r="E129" s="2"/>
      <c r="F129" s="2"/>
      <c r="G129" s="2"/>
      <c r="H129" s="2"/>
      <c r="I129" s="2"/>
      <c r="J129" s="2"/>
      <c r="K129" s="2"/>
      <c r="L129" s="2"/>
      <c r="M129" s="2"/>
      <c r="N129" s="2"/>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ht="15.75" customHeight="1">
      <c r="A130" s="1"/>
      <c r="B130" s="1"/>
      <c r="C130" s="1"/>
      <c r="D130" s="2"/>
      <c r="E130" s="2"/>
      <c r="F130" s="2"/>
      <c r="G130" s="2"/>
      <c r="H130" s="2"/>
      <c r="I130" s="2"/>
      <c r="J130" s="2"/>
      <c r="K130" s="2"/>
      <c r="L130" s="2"/>
      <c r="M130" s="2"/>
      <c r="N130" s="2"/>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ht="15.75" customHeight="1">
      <c r="A131" s="1"/>
      <c r="B131" s="1"/>
      <c r="C131" s="1"/>
      <c r="D131" s="2"/>
      <c r="E131" s="2"/>
      <c r="F131" s="2"/>
      <c r="G131" s="2"/>
      <c r="H131" s="2"/>
      <c r="I131" s="2"/>
      <c r="J131" s="2"/>
      <c r="K131" s="2"/>
      <c r="L131" s="2"/>
      <c r="M131" s="2"/>
      <c r="N131" s="2"/>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ht="15.75" customHeight="1">
      <c r="A132" s="1"/>
      <c r="B132" s="1"/>
      <c r="C132" s="1"/>
      <c r="D132" s="2"/>
      <c r="E132" s="2"/>
      <c r="F132" s="2"/>
      <c r="G132" s="2"/>
      <c r="H132" s="2"/>
      <c r="I132" s="2"/>
      <c r="J132" s="2"/>
      <c r="K132" s="2"/>
      <c r="L132" s="2"/>
      <c r="M132" s="2"/>
      <c r="N132" s="2"/>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ht="15.75" customHeight="1">
      <c r="A133" s="1"/>
      <c r="B133" s="1"/>
      <c r="C133" s="1"/>
      <c r="D133" s="2"/>
      <c r="E133" s="2"/>
      <c r="F133" s="2"/>
      <c r="G133" s="2"/>
      <c r="H133" s="2"/>
      <c r="I133" s="2"/>
      <c r="J133" s="2"/>
      <c r="K133" s="2"/>
      <c r="L133" s="2"/>
      <c r="M133" s="2"/>
      <c r="N133" s="2"/>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ht="15.75" customHeight="1">
      <c r="A134" s="1"/>
      <c r="B134" s="1"/>
      <c r="C134" s="1"/>
      <c r="D134" s="2"/>
      <c r="E134" s="2"/>
      <c r="F134" s="2"/>
      <c r="G134" s="2"/>
      <c r="H134" s="2"/>
      <c r="I134" s="2"/>
      <c r="J134" s="2"/>
      <c r="K134" s="2"/>
      <c r="L134" s="2"/>
      <c r="M134" s="2"/>
      <c r="N134" s="2"/>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ht="15.75" customHeight="1">
      <c r="A135" s="1"/>
      <c r="B135" s="1"/>
      <c r="C135" s="1"/>
      <c r="D135" s="2"/>
      <c r="E135" s="2"/>
      <c r="F135" s="2"/>
      <c r="G135" s="2"/>
      <c r="H135" s="2"/>
      <c r="I135" s="2"/>
      <c r="J135" s="2"/>
      <c r="K135" s="2"/>
      <c r="L135" s="2"/>
      <c r="M135" s="2"/>
      <c r="N135" s="2"/>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15.75" customHeight="1">
      <c r="A136" s="1"/>
      <c r="B136" s="1"/>
      <c r="C136" s="1"/>
      <c r="D136" s="2"/>
      <c r="E136" s="2"/>
      <c r="F136" s="2"/>
      <c r="G136" s="2"/>
      <c r="H136" s="2"/>
      <c r="I136" s="2"/>
      <c r="J136" s="2"/>
      <c r="K136" s="2"/>
      <c r="L136" s="2"/>
      <c r="M136" s="2"/>
      <c r="N136" s="2"/>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15.75" customHeight="1">
      <c r="A137" s="1"/>
      <c r="B137" s="1"/>
      <c r="C137" s="1"/>
      <c r="D137" s="2"/>
      <c r="E137" s="2"/>
      <c r="F137" s="2"/>
      <c r="G137" s="2"/>
      <c r="H137" s="2"/>
      <c r="I137" s="2"/>
      <c r="J137" s="2"/>
      <c r="K137" s="2"/>
      <c r="L137" s="2"/>
      <c r="M137" s="2"/>
      <c r="N137" s="2"/>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15.75" customHeight="1">
      <c r="A138" s="1"/>
      <c r="B138" s="1"/>
      <c r="C138" s="1"/>
      <c r="D138" s="2"/>
      <c r="E138" s="2"/>
      <c r="F138" s="2"/>
      <c r="G138" s="2"/>
      <c r="H138" s="2"/>
      <c r="I138" s="2"/>
      <c r="J138" s="2"/>
      <c r="K138" s="2"/>
      <c r="L138" s="2"/>
      <c r="M138" s="2"/>
      <c r="N138" s="2"/>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15.75" customHeight="1">
      <c r="A139" s="1"/>
      <c r="B139" s="1"/>
      <c r="C139" s="1"/>
      <c r="D139" s="2"/>
      <c r="E139" s="2"/>
      <c r="F139" s="2"/>
      <c r="G139" s="2"/>
      <c r="H139" s="2"/>
      <c r="I139" s="2"/>
      <c r="J139" s="2"/>
      <c r="K139" s="2"/>
      <c r="L139" s="2"/>
      <c r="M139" s="2"/>
      <c r="N139" s="2"/>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ht="15.75" customHeight="1">
      <c r="A140" s="1"/>
      <c r="B140" s="1"/>
      <c r="C140" s="1"/>
      <c r="D140" s="2"/>
      <c r="E140" s="2"/>
      <c r="F140" s="2"/>
      <c r="G140" s="2"/>
      <c r="H140" s="2"/>
      <c r="I140" s="2"/>
      <c r="J140" s="2"/>
      <c r="K140" s="2"/>
      <c r="L140" s="2"/>
      <c r="M140" s="2"/>
      <c r="N140" s="2"/>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ht="15.75" customHeight="1">
      <c r="A141" s="1"/>
      <c r="B141" s="1"/>
      <c r="C141" s="1"/>
      <c r="D141" s="2"/>
      <c r="E141" s="2"/>
      <c r="F141" s="2"/>
      <c r="G141" s="2"/>
      <c r="H141" s="2"/>
      <c r="I141" s="2"/>
      <c r="J141" s="2"/>
      <c r="K141" s="2"/>
      <c r="L141" s="2"/>
      <c r="M141" s="2"/>
      <c r="N141" s="2"/>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ht="15.75" customHeight="1">
      <c r="A142" s="1"/>
      <c r="B142" s="1"/>
      <c r="C142" s="1"/>
      <c r="D142" s="2"/>
      <c r="E142" s="2"/>
      <c r="F142" s="2"/>
      <c r="G142" s="2"/>
      <c r="H142" s="2"/>
      <c r="I142" s="2"/>
      <c r="J142" s="2"/>
      <c r="K142" s="2"/>
      <c r="L142" s="2"/>
      <c r="M142" s="2"/>
      <c r="N142" s="2"/>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ht="15.75" customHeight="1">
      <c r="A143" s="1"/>
      <c r="B143" s="1"/>
      <c r="C143" s="1"/>
      <c r="D143" s="2"/>
      <c r="E143" s="2"/>
      <c r="F143" s="2"/>
      <c r="G143" s="2"/>
      <c r="H143" s="2"/>
      <c r="I143" s="2"/>
      <c r="J143" s="2"/>
      <c r="K143" s="2"/>
      <c r="L143" s="2"/>
      <c r="M143" s="2"/>
      <c r="N143" s="2"/>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ht="15.75" customHeight="1">
      <c r="A144" s="1"/>
      <c r="B144" s="1"/>
      <c r="C144" s="1"/>
      <c r="D144" s="2"/>
      <c r="E144" s="2"/>
      <c r="F144" s="2"/>
      <c r="G144" s="2"/>
      <c r="H144" s="2"/>
      <c r="I144" s="2"/>
      <c r="J144" s="2"/>
      <c r="K144" s="2"/>
      <c r="L144" s="2"/>
      <c r="M144" s="2"/>
      <c r="N144" s="2"/>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ht="15.75" customHeight="1">
      <c r="A145" s="1"/>
      <c r="B145" s="1"/>
      <c r="C145" s="1"/>
      <c r="D145" s="2"/>
      <c r="E145" s="2"/>
      <c r="F145" s="2"/>
      <c r="G145" s="2"/>
      <c r="H145" s="2"/>
      <c r="I145" s="2"/>
      <c r="J145" s="2"/>
      <c r="K145" s="2"/>
      <c r="L145" s="2"/>
      <c r="M145" s="2"/>
      <c r="N145" s="2"/>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ht="15.75" customHeight="1">
      <c r="A146" s="1"/>
      <c r="B146" s="1"/>
      <c r="C146" s="1"/>
      <c r="D146" s="2"/>
      <c r="E146" s="2"/>
      <c r="F146" s="2"/>
      <c r="G146" s="2"/>
      <c r="H146" s="2"/>
      <c r="I146" s="2"/>
      <c r="J146" s="2"/>
      <c r="K146" s="2"/>
      <c r="L146" s="2"/>
      <c r="M146" s="2"/>
      <c r="N146" s="2"/>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ht="15.75" customHeight="1">
      <c r="A147" s="1"/>
      <c r="B147" s="1"/>
      <c r="C147" s="1"/>
      <c r="D147" s="2"/>
      <c r="E147" s="2"/>
      <c r="F147" s="2"/>
      <c r="G147" s="2"/>
      <c r="H147" s="2"/>
      <c r="I147" s="2"/>
      <c r="J147" s="2"/>
      <c r="K147" s="2"/>
      <c r="L147" s="2"/>
      <c r="M147" s="2"/>
      <c r="N147" s="2"/>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ht="15.75" customHeight="1">
      <c r="A148" s="1"/>
      <c r="B148" s="1"/>
      <c r="C148" s="1"/>
      <c r="D148" s="2"/>
      <c r="E148" s="2"/>
      <c r="F148" s="2"/>
      <c r="G148" s="2"/>
      <c r="H148" s="2"/>
      <c r="I148" s="2"/>
      <c r="J148" s="2"/>
      <c r="K148" s="2"/>
      <c r="L148" s="2"/>
      <c r="M148" s="2"/>
      <c r="N148" s="2"/>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ht="15.75" customHeight="1">
      <c r="A149" s="1"/>
      <c r="B149" s="1"/>
      <c r="C149" s="1"/>
      <c r="D149" s="2"/>
      <c r="E149" s="2"/>
      <c r="F149" s="2"/>
      <c r="G149" s="2"/>
      <c r="H149" s="2"/>
      <c r="I149" s="2"/>
      <c r="J149" s="2"/>
      <c r="K149" s="2"/>
      <c r="L149" s="2"/>
      <c r="M149" s="2"/>
      <c r="N149" s="2"/>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ht="15.75" customHeight="1">
      <c r="A150" s="1"/>
      <c r="B150" s="1"/>
      <c r="C150" s="1"/>
      <c r="D150" s="2"/>
      <c r="E150" s="2"/>
      <c r="F150" s="2"/>
      <c r="G150" s="2"/>
      <c r="H150" s="2"/>
      <c r="I150" s="2"/>
      <c r="J150" s="2"/>
      <c r="K150" s="2"/>
      <c r="L150" s="2"/>
      <c r="M150" s="2"/>
      <c r="N150" s="2"/>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ht="15.75" customHeight="1">
      <c r="A151" s="1"/>
      <c r="B151" s="1"/>
      <c r="C151" s="1"/>
      <c r="D151" s="2"/>
      <c r="E151" s="2"/>
      <c r="F151" s="2"/>
      <c r="G151" s="2"/>
      <c r="H151" s="2"/>
      <c r="I151" s="2"/>
      <c r="J151" s="2"/>
      <c r="K151" s="2"/>
      <c r="L151" s="2"/>
      <c r="M151" s="2"/>
      <c r="N151" s="2"/>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ht="15.75" customHeight="1">
      <c r="A152" s="1"/>
      <c r="B152" s="1"/>
      <c r="C152" s="1"/>
      <c r="D152" s="2"/>
      <c r="E152" s="2"/>
      <c r="F152" s="2"/>
      <c r="G152" s="2"/>
      <c r="H152" s="2"/>
      <c r="I152" s="2"/>
      <c r="J152" s="2"/>
      <c r="K152" s="2"/>
      <c r="L152" s="2"/>
      <c r="M152" s="2"/>
      <c r="N152" s="2"/>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ht="15.75" customHeight="1">
      <c r="A153" s="1"/>
      <c r="B153" s="1"/>
      <c r="C153" s="1"/>
      <c r="D153" s="2"/>
      <c r="E153" s="2"/>
      <c r="F153" s="2"/>
      <c r="G153" s="2"/>
      <c r="H153" s="2"/>
      <c r="I153" s="2"/>
      <c r="J153" s="2"/>
      <c r="K153" s="2"/>
      <c r="L153" s="2"/>
      <c r="M153" s="2"/>
      <c r="N153" s="2"/>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ht="15.75" customHeight="1">
      <c r="A154" s="1"/>
      <c r="B154" s="1"/>
      <c r="C154" s="1"/>
      <c r="D154" s="2"/>
      <c r="E154" s="2"/>
      <c r="F154" s="2"/>
      <c r="G154" s="2"/>
      <c r="H154" s="2"/>
      <c r="I154" s="2"/>
      <c r="J154" s="2"/>
      <c r="K154" s="2"/>
      <c r="L154" s="2"/>
      <c r="M154" s="2"/>
      <c r="N154" s="2"/>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ht="15.75" customHeight="1">
      <c r="A155" s="1"/>
      <c r="B155" s="1"/>
      <c r="C155" s="1"/>
      <c r="D155" s="2"/>
      <c r="E155" s="2"/>
      <c r="F155" s="2"/>
      <c r="G155" s="2"/>
      <c r="H155" s="2"/>
      <c r="I155" s="2"/>
      <c r="J155" s="2"/>
      <c r="K155" s="2"/>
      <c r="L155" s="2"/>
      <c r="M155" s="2"/>
      <c r="N155" s="2"/>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ht="15.75" customHeight="1">
      <c r="A156" s="1"/>
      <c r="B156" s="1"/>
      <c r="C156" s="1"/>
      <c r="D156" s="2"/>
      <c r="E156" s="2"/>
      <c r="F156" s="2"/>
      <c r="G156" s="2"/>
      <c r="H156" s="2"/>
      <c r="I156" s="2"/>
      <c r="J156" s="2"/>
      <c r="K156" s="2"/>
      <c r="L156" s="2"/>
      <c r="M156" s="2"/>
      <c r="N156" s="2"/>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ht="15.75" customHeight="1">
      <c r="A157" s="1"/>
      <c r="B157" s="1"/>
      <c r="C157" s="1"/>
      <c r="D157" s="2"/>
      <c r="E157" s="2"/>
      <c r="F157" s="2"/>
      <c r="G157" s="2"/>
      <c r="H157" s="2"/>
      <c r="I157" s="2"/>
      <c r="J157" s="2"/>
      <c r="K157" s="2"/>
      <c r="L157" s="2"/>
      <c r="M157" s="2"/>
      <c r="N157" s="2"/>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ht="15.75" customHeight="1">
      <c r="A158" s="1"/>
      <c r="B158" s="1"/>
      <c r="C158" s="1"/>
      <c r="D158" s="2"/>
      <c r="E158" s="2"/>
      <c r="F158" s="2"/>
      <c r="G158" s="2"/>
      <c r="H158" s="2"/>
      <c r="I158" s="2"/>
      <c r="J158" s="2"/>
      <c r="K158" s="2"/>
      <c r="L158" s="2"/>
      <c r="M158" s="2"/>
      <c r="N158" s="2"/>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ht="15.75" customHeight="1">
      <c r="A159" s="1"/>
      <c r="B159" s="1"/>
      <c r="C159" s="1"/>
      <c r="D159" s="2"/>
      <c r="E159" s="2"/>
      <c r="F159" s="2"/>
      <c r="G159" s="2"/>
      <c r="H159" s="2"/>
      <c r="I159" s="2"/>
      <c r="J159" s="2"/>
      <c r="K159" s="2"/>
      <c r="L159" s="2"/>
      <c r="M159" s="2"/>
      <c r="N159" s="2"/>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ht="15.75" customHeight="1">
      <c r="A160" s="1"/>
      <c r="B160" s="1"/>
      <c r="C160" s="1"/>
      <c r="D160" s="2"/>
      <c r="E160" s="2"/>
      <c r="F160" s="2"/>
      <c r="G160" s="2"/>
      <c r="H160" s="2"/>
      <c r="I160" s="2"/>
      <c r="J160" s="2"/>
      <c r="K160" s="2"/>
      <c r="L160" s="2"/>
      <c r="M160" s="2"/>
      <c r="N160" s="2"/>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ht="15.75" customHeight="1">
      <c r="A161" s="1"/>
      <c r="B161" s="1"/>
      <c r="C161" s="1"/>
      <c r="D161" s="2"/>
      <c r="E161" s="2"/>
      <c r="F161" s="2"/>
      <c r="G161" s="2"/>
      <c r="H161" s="2"/>
      <c r="I161" s="2"/>
      <c r="J161" s="2"/>
      <c r="K161" s="2"/>
      <c r="L161" s="2"/>
      <c r="M161" s="2"/>
      <c r="N161" s="2"/>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ht="15.75" customHeight="1">
      <c r="A162" s="1"/>
      <c r="B162" s="1"/>
      <c r="C162" s="1"/>
      <c r="D162" s="2"/>
      <c r="E162" s="2"/>
      <c r="F162" s="2"/>
      <c r="G162" s="2"/>
      <c r="H162" s="2"/>
      <c r="I162" s="2"/>
      <c r="J162" s="2"/>
      <c r="K162" s="2"/>
      <c r="L162" s="2"/>
      <c r="M162" s="2"/>
      <c r="N162" s="2"/>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ht="15.75" customHeight="1">
      <c r="A163" s="1"/>
      <c r="B163" s="1"/>
      <c r="C163" s="1"/>
      <c r="D163" s="2"/>
      <c r="E163" s="2"/>
      <c r="F163" s="2"/>
      <c r="G163" s="2"/>
      <c r="H163" s="2"/>
      <c r="I163" s="2"/>
      <c r="J163" s="2"/>
      <c r="K163" s="2"/>
      <c r="L163" s="2"/>
      <c r="M163" s="2"/>
      <c r="N163" s="2"/>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ht="15.75" customHeight="1">
      <c r="A164" s="1"/>
      <c r="B164" s="1"/>
      <c r="C164" s="1"/>
      <c r="D164" s="2"/>
      <c r="E164" s="2"/>
      <c r="F164" s="2"/>
      <c r="G164" s="2"/>
      <c r="H164" s="2"/>
      <c r="I164" s="2"/>
      <c r="J164" s="2"/>
      <c r="K164" s="2"/>
      <c r="L164" s="2"/>
      <c r="M164" s="2"/>
      <c r="N164" s="2"/>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ht="15.75" customHeight="1">
      <c r="A165" s="1"/>
      <c r="B165" s="1"/>
      <c r="C165" s="1"/>
      <c r="D165" s="2"/>
      <c r="E165" s="2"/>
      <c r="F165" s="2"/>
      <c r="G165" s="2"/>
      <c r="H165" s="2"/>
      <c r="I165" s="2"/>
      <c r="J165" s="2"/>
      <c r="K165" s="2"/>
      <c r="L165" s="2"/>
      <c r="M165" s="2"/>
      <c r="N165" s="2"/>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ht="15.75" customHeight="1">
      <c r="A166" s="1"/>
      <c r="B166" s="1"/>
      <c r="C166" s="1"/>
      <c r="D166" s="2"/>
      <c r="E166" s="2"/>
      <c r="F166" s="2"/>
      <c r="G166" s="2"/>
      <c r="H166" s="2"/>
      <c r="I166" s="2"/>
      <c r="J166" s="2"/>
      <c r="K166" s="2"/>
      <c r="L166" s="2"/>
      <c r="M166" s="2"/>
      <c r="N166" s="2"/>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ht="15.75" customHeight="1">
      <c r="A167" s="1"/>
      <c r="B167" s="1"/>
      <c r="C167" s="1"/>
      <c r="D167" s="2"/>
      <c r="E167" s="2"/>
      <c r="F167" s="2"/>
      <c r="G167" s="2"/>
      <c r="H167" s="2"/>
      <c r="I167" s="2"/>
      <c r="J167" s="2"/>
      <c r="K167" s="2"/>
      <c r="L167" s="2"/>
      <c r="M167" s="2"/>
      <c r="N167" s="2"/>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ht="15.75" customHeight="1">
      <c r="A168" s="1"/>
      <c r="B168" s="1"/>
      <c r="C168" s="1"/>
      <c r="D168" s="2"/>
      <c r="E168" s="2"/>
      <c r="F168" s="2"/>
      <c r="G168" s="2"/>
      <c r="H168" s="2"/>
      <c r="I168" s="2"/>
      <c r="J168" s="2"/>
      <c r="K168" s="2"/>
      <c r="L168" s="2"/>
      <c r="M168" s="2"/>
      <c r="N168" s="2"/>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ht="15.75" customHeight="1">
      <c r="A169" s="1"/>
      <c r="B169" s="1"/>
      <c r="C169" s="1"/>
      <c r="D169" s="2"/>
      <c r="E169" s="2"/>
      <c r="F169" s="2"/>
      <c r="G169" s="2"/>
      <c r="H169" s="2"/>
      <c r="I169" s="2"/>
      <c r="J169" s="2"/>
      <c r="K169" s="2"/>
      <c r="L169" s="2"/>
      <c r="M169" s="2"/>
      <c r="N169" s="2"/>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ht="15.75" customHeight="1">
      <c r="A170" s="1"/>
      <c r="B170" s="1"/>
      <c r="C170" s="1"/>
      <c r="D170" s="2"/>
      <c r="E170" s="2"/>
      <c r="F170" s="2"/>
      <c r="G170" s="2"/>
      <c r="H170" s="2"/>
      <c r="I170" s="2"/>
      <c r="J170" s="2"/>
      <c r="K170" s="2"/>
      <c r="L170" s="2"/>
      <c r="M170" s="2"/>
      <c r="N170" s="2"/>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ht="15.75" customHeight="1">
      <c r="A171" s="1"/>
      <c r="B171" s="1"/>
      <c r="C171" s="1"/>
      <c r="D171" s="2"/>
      <c r="E171" s="2"/>
      <c r="F171" s="2"/>
      <c r="G171" s="2"/>
      <c r="H171" s="2"/>
      <c r="I171" s="2"/>
      <c r="J171" s="2"/>
      <c r="K171" s="2"/>
      <c r="L171" s="2"/>
      <c r="M171" s="2"/>
      <c r="N171" s="2"/>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ht="15.75" customHeight="1">
      <c r="A172" s="1"/>
      <c r="B172" s="1"/>
      <c r="C172" s="1"/>
      <c r="D172" s="2"/>
      <c r="E172" s="2"/>
      <c r="F172" s="2"/>
      <c r="G172" s="2"/>
      <c r="H172" s="2"/>
      <c r="I172" s="2"/>
      <c r="J172" s="2"/>
      <c r="K172" s="2"/>
      <c r="L172" s="2"/>
      <c r="M172" s="2"/>
      <c r="N172" s="2"/>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ht="15.75" customHeight="1">
      <c r="A173" s="1"/>
      <c r="B173" s="1"/>
      <c r="C173" s="1"/>
      <c r="D173" s="2"/>
      <c r="E173" s="2"/>
      <c r="F173" s="2"/>
      <c r="G173" s="2"/>
      <c r="H173" s="2"/>
      <c r="I173" s="2"/>
      <c r="J173" s="2"/>
      <c r="K173" s="2"/>
      <c r="L173" s="2"/>
      <c r="M173" s="2"/>
      <c r="N173" s="2"/>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ht="15.75" customHeight="1">
      <c r="A174" s="1"/>
      <c r="B174" s="1"/>
      <c r="C174" s="1"/>
      <c r="D174" s="2"/>
      <c r="E174" s="2"/>
      <c r="F174" s="2"/>
      <c r="G174" s="2"/>
      <c r="H174" s="2"/>
      <c r="I174" s="2"/>
      <c r="J174" s="2"/>
      <c r="K174" s="2"/>
      <c r="L174" s="2"/>
      <c r="M174" s="2"/>
      <c r="N174" s="2"/>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ht="15.75" customHeight="1">
      <c r="A175" s="1"/>
      <c r="B175" s="1"/>
      <c r="C175" s="1"/>
      <c r="D175" s="2"/>
      <c r="E175" s="2"/>
      <c r="F175" s="2"/>
      <c r="G175" s="2"/>
      <c r="H175" s="2"/>
      <c r="I175" s="2"/>
      <c r="J175" s="2"/>
      <c r="K175" s="2"/>
      <c r="L175" s="2"/>
      <c r="M175" s="2"/>
      <c r="N175" s="2"/>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ht="15.75" customHeight="1">
      <c r="A176" s="1"/>
      <c r="B176" s="1"/>
      <c r="C176" s="1"/>
      <c r="D176" s="2"/>
      <c r="E176" s="2"/>
      <c r="F176" s="2"/>
      <c r="G176" s="2"/>
      <c r="H176" s="2"/>
      <c r="I176" s="2"/>
      <c r="J176" s="2"/>
      <c r="K176" s="2"/>
      <c r="L176" s="2"/>
      <c r="M176" s="2"/>
      <c r="N176" s="2"/>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ht="15.75" customHeight="1">
      <c r="A177" s="1"/>
      <c r="B177" s="1"/>
      <c r="C177" s="1"/>
      <c r="D177" s="2"/>
      <c r="E177" s="2"/>
      <c r="F177" s="2"/>
      <c r="G177" s="2"/>
      <c r="H177" s="2"/>
      <c r="I177" s="2"/>
      <c r="J177" s="2"/>
      <c r="K177" s="2"/>
      <c r="L177" s="2"/>
      <c r="M177" s="2"/>
      <c r="N177" s="2"/>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ht="15.75" customHeight="1">
      <c r="A178" s="1"/>
      <c r="B178" s="1"/>
      <c r="C178" s="1"/>
      <c r="D178" s="2"/>
      <c r="E178" s="2"/>
      <c r="F178" s="2"/>
      <c r="G178" s="2"/>
      <c r="H178" s="2"/>
      <c r="I178" s="2"/>
      <c r="J178" s="2"/>
      <c r="K178" s="2"/>
      <c r="L178" s="2"/>
      <c r="M178" s="2"/>
      <c r="N178" s="2"/>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ht="15.75" customHeight="1">
      <c r="A179" s="1"/>
      <c r="B179" s="1"/>
      <c r="C179" s="1"/>
      <c r="D179" s="2"/>
      <c r="E179" s="2"/>
      <c r="F179" s="2"/>
      <c r="G179" s="2"/>
      <c r="H179" s="2"/>
      <c r="I179" s="2"/>
      <c r="J179" s="2"/>
      <c r="K179" s="2"/>
      <c r="L179" s="2"/>
      <c r="M179" s="2"/>
      <c r="N179" s="2"/>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ht="15.75" customHeight="1">
      <c r="A180" s="1"/>
      <c r="B180" s="1"/>
      <c r="C180" s="1"/>
      <c r="D180" s="2"/>
      <c r="E180" s="2"/>
      <c r="F180" s="2"/>
      <c r="G180" s="2"/>
      <c r="H180" s="2"/>
      <c r="I180" s="2"/>
      <c r="J180" s="2"/>
      <c r="K180" s="2"/>
      <c r="L180" s="2"/>
      <c r="M180" s="2"/>
      <c r="N180" s="2"/>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ht="15.75" customHeight="1">
      <c r="A181" s="1"/>
      <c r="B181" s="1"/>
      <c r="C181" s="1"/>
      <c r="D181" s="2"/>
      <c r="E181" s="2"/>
      <c r="F181" s="2"/>
      <c r="G181" s="2"/>
      <c r="H181" s="2"/>
      <c r="I181" s="2"/>
      <c r="J181" s="2"/>
      <c r="K181" s="2"/>
      <c r="L181" s="2"/>
      <c r="M181" s="2"/>
      <c r="N181" s="2"/>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ht="15.75" customHeight="1">
      <c r="A182" s="1"/>
      <c r="B182" s="1"/>
      <c r="C182" s="1"/>
      <c r="D182" s="2"/>
      <c r="E182" s="2"/>
      <c r="F182" s="2"/>
      <c r="G182" s="2"/>
      <c r="H182" s="2"/>
      <c r="I182" s="2"/>
      <c r="J182" s="2"/>
      <c r="K182" s="2"/>
      <c r="L182" s="2"/>
      <c r="M182" s="2"/>
      <c r="N182" s="2"/>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ht="15.75" customHeight="1">
      <c r="A183" s="1"/>
      <c r="B183" s="1"/>
      <c r="C183" s="1"/>
      <c r="D183" s="2"/>
      <c r="E183" s="2"/>
      <c r="F183" s="2"/>
      <c r="G183" s="2"/>
      <c r="H183" s="2"/>
      <c r="I183" s="2"/>
      <c r="J183" s="2"/>
      <c r="K183" s="2"/>
      <c r="L183" s="2"/>
      <c r="M183" s="2"/>
      <c r="N183" s="2"/>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ht="15.75" customHeight="1">
      <c r="A184" s="1"/>
      <c r="B184" s="1"/>
      <c r="C184" s="1"/>
      <c r="D184" s="2"/>
      <c r="E184" s="2"/>
      <c r="F184" s="2"/>
      <c r="G184" s="2"/>
      <c r="H184" s="2"/>
      <c r="I184" s="2"/>
      <c r="J184" s="2"/>
      <c r="K184" s="2"/>
      <c r="L184" s="2"/>
      <c r="M184" s="2"/>
      <c r="N184" s="2"/>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ht="15.75" customHeight="1">
      <c r="A185" s="1"/>
      <c r="B185" s="1"/>
      <c r="C185" s="1"/>
      <c r="D185" s="2"/>
      <c r="E185" s="2"/>
      <c r="F185" s="2"/>
      <c r="G185" s="2"/>
      <c r="H185" s="2"/>
      <c r="I185" s="2"/>
      <c r="J185" s="2"/>
      <c r="K185" s="2"/>
      <c r="L185" s="2"/>
      <c r="M185" s="2"/>
      <c r="N185" s="2"/>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ht="15.75" customHeight="1">
      <c r="A186" s="1"/>
      <c r="B186" s="1"/>
      <c r="C186" s="1"/>
      <c r="D186" s="2"/>
      <c r="E186" s="2"/>
      <c r="F186" s="2"/>
      <c r="G186" s="2"/>
      <c r="H186" s="2"/>
      <c r="I186" s="2"/>
      <c r="J186" s="2"/>
      <c r="K186" s="2"/>
      <c r="L186" s="2"/>
      <c r="M186" s="2"/>
      <c r="N186" s="2"/>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ht="15.75" customHeight="1">
      <c r="A187" s="1"/>
      <c r="B187" s="1"/>
      <c r="C187" s="1"/>
      <c r="D187" s="2"/>
      <c r="E187" s="2"/>
      <c r="F187" s="2"/>
      <c r="G187" s="2"/>
      <c r="H187" s="2"/>
      <c r="I187" s="2"/>
      <c r="J187" s="2"/>
      <c r="K187" s="2"/>
      <c r="L187" s="2"/>
      <c r="M187" s="2"/>
      <c r="N187" s="2"/>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ht="15.75" customHeight="1">
      <c r="A188" s="1"/>
      <c r="B188" s="1"/>
      <c r="C188" s="1"/>
      <c r="D188" s="2"/>
      <c r="E188" s="2"/>
      <c r="F188" s="2"/>
      <c r="G188" s="2"/>
      <c r="H188" s="2"/>
      <c r="I188" s="2"/>
      <c r="J188" s="2"/>
      <c r="K188" s="2"/>
      <c r="L188" s="2"/>
      <c r="M188" s="2"/>
      <c r="N188" s="2"/>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ht="15.75" customHeight="1">
      <c r="A189" s="1"/>
      <c r="B189" s="1"/>
      <c r="C189" s="1"/>
      <c r="D189" s="2"/>
      <c r="E189" s="2"/>
      <c r="F189" s="2"/>
      <c r="G189" s="2"/>
      <c r="H189" s="2"/>
      <c r="I189" s="2"/>
      <c r="J189" s="2"/>
      <c r="K189" s="2"/>
      <c r="L189" s="2"/>
      <c r="M189" s="2"/>
      <c r="N189" s="2"/>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ht="15.75" customHeight="1">
      <c r="A190" s="1"/>
      <c r="B190" s="1"/>
      <c r="C190" s="1"/>
      <c r="D190" s="2"/>
      <c r="E190" s="2"/>
      <c r="F190" s="2"/>
      <c r="G190" s="2"/>
      <c r="H190" s="2"/>
      <c r="I190" s="2"/>
      <c r="J190" s="2"/>
      <c r="K190" s="2"/>
      <c r="L190" s="2"/>
      <c r="M190" s="2"/>
      <c r="N190" s="2"/>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ht="15.75" customHeight="1">
      <c r="A191" s="1"/>
      <c r="B191" s="1"/>
      <c r="C191" s="1"/>
      <c r="D191" s="2"/>
      <c r="E191" s="2"/>
      <c r="F191" s="2"/>
      <c r="G191" s="2"/>
      <c r="H191" s="2"/>
      <c r="I191" s="2"/>
      <c r="J191" s="2"/>
      <c r="K191" s="2"/>
      <c r="L191" s="2"/>
      <c r="M191" s="2"/>
      <c r="N191" s="2"/>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ht="15.75" customHeight="1">
      <c r="A192" s="1"/>
      <c r="B192" s="1"/>
      <c r="C192" s="1"/>
      <c r="D192" s="2"/>
      <c r="E192" s="2"/>
      <c r="F192" s="2"/>
      <c r="G192" s="2"/>
      <c r="H192" s="2"/>
      <c r="I192" s="2"/>
      <c r="J192" s="2"/>
      <c r="K192" s="2"/>
      <c r="L192" s="2"/>
      <c r="M192" s="2"/>
      <c r="N192" s="2"/>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ht="15.75" customHeight="1">
      <c r="A193" s="1"/>
      <c r="B193" s="1"/>
      <c r="C193" s="1"/>
      <c r="D193" s="2"/>
      <c r="E193" s="2"/>
      <c r="F193" s="2"/>
      <c r="G193" s="2"/>
      <c r="H193" s="2"/>
      <c r="I193" s="2"/>
      <c r="J193" s="2"/>
      <c r="K193" s="2"/>
      <c r="L193" s="2"/>
      <c r="M193" s="2"/>
      <c r="N193" s="2"/>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ht="15.75" customHeight="1">
      <c r="A194" s="1"/>
      <c r="B194" s="1"/>
      <c r="C194" s="1"/>
      <c r="D194" s="2"/>
      <c r="E194" s="2"/>
      <c r="F194" s="2"/>
      <c r="G194" s="2"/>
      <c r="H194" s="2"/>
      <c r="I194" s="2"/>
      <c r="J194" s="2"/>
      <c r="K194" s="2"/>
      <c r="L194" s="2"/>
      <c r="M194" s="2"/>
      <c r="N194" s="2"/>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ht="15.75" customHeight="1">
      <c r="A195" s="1"/>
      <c r="B195" s="1"/>
      <c r="C195" s="1"/>
      <c r="D195" s="2"/>
      <c r="E195" s="2"/>
      <c r="F195" s="2"/>
      <c r="G195" s="2"/>
      <c r="H195" s="2"/>
      <c r="I195" s="2"/>
      <c r="J195" s="2"/>
      <c r="K195" s="2"/>
      <c r="L195" s="2"/>
      <c r="M195" s="2"/>
      <c r="N195" s="2"/>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ht="15.75" customHeight="1">
      <c r="A196" s="1"/>
      <c r="B196" s="1"/>
      <c r="C196" s="1"/>
      <c r="D196" s="2"/>
      <c r="E196" s="2"/>
      <c r="F196" s="2"/>
      <c r="G196" s="2"/>
      <c r="H196" s="2"/>
      <c r="I196" s="2"/>
      <c r="J196" s="2"/>
      <c r="K196" s="2"/>
      <c r="L196" s="2"/>
      <c r="M196" s="2"/>
      <c r="N196" s="2"/>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ht="15.75" customHeight="1">
      <c r="A197" s="1"/>
      <c r="B197" s="1"/>
      <c r="C197" s="1"/>
      <c r="D197" s="2"/>
      <c r="E197" s="2"/>
      <c r="F197" s="2"/>
      <c r="G197" s="2"/>
      <c r="H197" s="2"/>
      <c r="I197" s="2"/>
      <c r="J197" s="2"/>
      <c r="K197" s="2"/>
      <c r="L197" s="2"/>
      <c r="M197" s="2"/>
      <c r="N197" s="2"/>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ht="15.75" customHeight="1">
      <c r="A198" s="1"/>
      <c r="B198" s="1"/>
      <c r="C198" s="1"/>
      <c r="D198" s="2"/>
      <c r="E198" s="2"/>
      <c r="F198" s="2"/>
      <c r="G198" s="2"/>
      <c r="H198" s="2"/>
      <c r="I198" s="2"/>
      <c r="J198" s="2"/>
      <c r="K198" s="2"/>
      <c r="L198" s="2"/>
      <c r="M198" s="2"/>
      <c r="N198" s="2"/>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ht="15.75" customHeight="1">
      <c r="A199" s="1"/>
      <c r="B199" s="1"/>
      <c r="C199" s="1"/>
      <c r="D199" s="2"/>
      <c r="E199" s="2"/>
      <c r="F199" s="2"/>
      <c r="G199" s="2"/>
      <c r="H199" s="2"/>
      <c r="I199" s="2"/>
      <c r="J199" s="2"/>
      <c r="K199" s="2"/>
      <c r="L199" s="2"/>
      <c r="M199" s="2"/>
      <c r="N199" s="2"/>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ht="15.75" customHeight="1">
      <c r="A200" s="1"/>
      <c r="B200" s="1"/>
      <c r="C200" s="1"/>
      <c r="D200" s="2"/>
      <c r="E200" s="2"/>
      <c r="F200" s="2"/>
      <c r="G200" s="2"/>
      <c r="H200" s="2"/>
      <c r="I200" s="2"/>
      <c r="J200" s="2"/>
      <c r="K200" s="2"/>
      <c r="L200" s="2"/>
      <c r="M200" s="2"/>
      <c r="N200" s="2"/>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ht="15.75" customHeight="1">
      <c r="A201" s="1"/>
      <c r="B201" s="1"/>
      <c r="C201" s="1"/>
      <c r="D201" s="2"/>
      <c r="E201" s="2"/>
      <c r="F201" s="2"/>
      <c r="G201" s="2"/>
      <c r="H201" s="2"/>
      <c r="I201" s="2"/>
      <c r="J201" s="2"/>
      <c r="K201" s="2"/>
      <c r="L201" s="2"/>
      <c r="M201" s="2"/>
      <c r="N201" s="2"/>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ht="15.75" customHeight="1">
      <c r="A202" s="1"/>
      <c r="B202" s="1"/>
      <c r="C202" s="1"/>
      <c r="D202" s="2"/>
      <c r="E202" s="2"/>
      <c r="F202" s="2"/>
      <c r="G202" s="2"/>
      <c r="H202" s="2"/>
      <c r="I202" s="2"/>
      <c r="J202" s="2"/>
      <c r="K202" s="2"/>
      <c r="L202" s="2"/>
      <c r="M202" s="2"/>
      <c r="N202" s="2"/>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ht="15.75" customHeight="1">
      <c r="A203" s="1"/>
      <c r="B203" s="1"/>
      <c r="C203" s="1"/>
      <c r="D203" s="2"/>
      <c r="E203" s="2"/>
      <c r="F203" s="2"/>
      <c r="G203" s="2"/>
      <c r="H203" s="2"/>
      <c r="I203" s="2"/>
      <c r="J203" s="2"/>
      <c r="K203" s="2"/>
      <c r="L203" s="2"/>
      <c r="M203" s="2"/>
      <c r="N203" s="2"/>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ht="15.75" customHeight="1">
      <c r="A204" s="1"/>
      <c r="B204" s="1"/>
      <c r="C204" s="1"/>
      <c r="D204" s="2"/>
      <c r="E204" s="2"/>
      <c r="F204" s="2"/>
      <c r="G204" s="2"/>
      <c r="H204" s="2"/>
      <c r="I204" s="2"/>
      <c r="J204" s="2"/>
      <c r="K204" s="2"/>
      <c r="L204" s="2"/>
      <c r="M204" s="2"/>
      <c r="N204" s="2"/>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ht="15.75" customHeight="1">
      <c r="A205" s="1"/>
      <c r="B205" s="1"/>
      <c r="C205" s="1"/>
      <c r="D205" s="2"/>
      <c r="E205" s="2"/>
      <c r="F205" s="2"/>
      <c r="G205" s="2"/>
      <c r="H205" s="2"/>
      <c r="I205" s="2"/>
      <c r="J205" s="2"/>
      <c r="K205" s="2"/>
      <c r="L205" s="2"/>
      <c r="M205" s="2"/>
      <c r="N205" s="2"/>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ht="15.75" customHeight="1">
      <c r="A206" s="1"/>
      <c r="B206" s="1"/>
      <c r="C206" s="1"/>
      <c r="D206" s="2"/>
      <c r="E206" s="2"/>
      <c r="F206" s="2"/>
      <c r="G206" s="2"/>
      <c r="H206" s="2"/>
      <c r="I206" s="2"/>
      <c r="J206" s="2"/>
      <c r="K206" s="2"/>
      <c r="L206" s="2"/>
      <c r="M206" s="2"/>
      <c r="N206" s="2"/>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ht="15.75" customHeight="1">
      <c r="A207" s="1"/>
      <c r="B207" s="1"/>
      <c r="C207" s="1"/>
      <c r="D207" s="2"/>
      <c r="E207" s="2"/>
      <c r="F207" s="2"/>
      <c r="G207" s="2"/>
      <c r="H207" s="2"/>
      <c r="I207" s="2"/>
      <c r="J207" s="2"/>
      <c r="K207" s="2"/>
      <c r="L207" s="2"/>
      <c r="M207" s="2"/>
      <c r="N207" s="2"/>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ht="15.75" customHeight="1">
      <c r="A208" s="1"/>
      <c r="B208" s="1"/>
      <c r="C208" s="1"/>
      <c r="D208" s="2"/>
      <c r="E208" s="2"/>
      <c r="F208" s="2"/>
      <c r="G208" s="2"/>
      <c r="H208" s="2"/>
      <c r="I208" s="2"/>
      <c r="J208" s="2"/>
      <c r="K208" s="2"/>
      <c r="L208" s="2"/>
      <c r="M208" s="2"/>
      <c r="N208" s="2"/>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ht="15.75" customHeight="1">
      <c r="A209" s="1"/>
      <c r="B209" s="1"/>
      <c r="C209" s="1"/>
      <c r="D209" s="2"/>
      <c r="E209" s="2"/>
      <c r="F209" s="2"/>
      <c r="G209" s="2"/>
      <c r="H209" s="2"/>
      <c r="I209" s="2"/>
      <c r="J209" s="2"/>
      <c r="K209" s="2"/>
      <c r="L209" s="2"/>
      <c r="M209" s="2"/>
      <c r="N209" s="2"/>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ht="15.75" customHeight="1">
      <c r="A210" s="1"/>
      <c r="B210" s="1"/>
      <c r="C210" s="1"/>
      <c r="D210" s="2"/>
      <c r="E210" s="2"/>
      <c r="F210" s="2"/>
      <c r="G210" s="2"/>
      <c r="H210" s="2"/>
      <c r="I210" s="2"/>
      <c r="J210" s="2"/>
      <c r="K210" s="2"/>
      <c r="L210" s="2"/>
      <c r="M210" s="2"/>
      <c r="N210" s="2"/>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ht="15.75" customHeight="1">
      <c r="A211" s="1"/>
      <c r="B211" s="1"/>
      <c r="C211" s="1"/>
      <c r="D211" s="2"/>
      <c r="E211" s="2"/>
      <c r="F211" s="2"/>
      <c r="G211" s="2"/>
      <c r="H211" s="2"/>
      <c r="I211" s="2"/>
      <c r="J211" s="2"/>
      <c r="K211" s="2"/>
      <c r="L211" s="2"/>
      <c r="M211" s="2"/>
      <c r="N211" s="2"/>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ht="15.75" customHeight="1">
      <c r="A212" s="1"/>
      <c r="B212" s="1"/>
      <c r="C212" s="1"/>
      <c r="D212" s="2"/>
      <c r="E212" s="2"/>
      <c r="F212" s="2"/>
      <c r="G212" s="2"/>
      <c r="H212" s="2"/>
      <c r="I212" s="2"/>
      <c r="J212" s="2"/>
      <c r="K212" s="2"/>
      <c r="L212" s="2"/>
      <c r="M212" s="2"/>
      <c r="N212" s="2"/>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ht="15.75" customHeight="1">
      <c r="A213" s="1"/>
      <c r="B213" s="1"/>
      <c r="C213" s="1"/>
      <c r="D213" s="2"/>
      <c r="E213" s="2"/>
      <c r="F213" s="2"/>
      <c r="G213" s="2"/>
      <c r="H213" s="2"/>
      <c r="I213" s="2"/>
      <c r="J213" s="2"/>
      <c r="K213" s="2"/>
      <c r="L213" s="2"/>
      <c r="M213" s="2"/>
      <c r="N213" s="2"/>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ht="15.75" customHeight="1">
      <c r="A214" s="1"/>
      <c r="B214" s="1"/>
      <c r="C214" s="1"/>
      <c r="D214" s="2"/>
      <c r="E214" s="2"/>
      <c r="F214" s="2"/>
      <c r="G214" s="2"/>
      <c r="H214" s="2"/>
      <c r="I214" s="2"/>
      <c r="J214" s="2"/>
      <c r="K214" s="2"/>
      <c r="L214" s="2"/>
      <c r="M214" s="2"/>
      <c r="N214" s="2"/>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ht="15.75" customHeight="1">
      <c r="A215" s="1"/>
      <c r="B215" s="1"/>
      <c r="C215" s="1"/>
      <c r="D215" s="2"/>
      <c r="E215" s="2"/>
      <c r="F215" s="2"/>
      <c r="G215" s="2"/>
      <c r="H215" s="2"/>
      <c r="I215" s="2"/>
      <c r="J215" s="2"/>
      <c r="K215" s="2"/>
      <c r="L215" s="2"/>
      <c r="M215" s="2"/>
      <c r="N215" s="2"/>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ht="15.75" customHeight="1">
      <c r="A216" s="1"/>
      <c r="B216" s="1"/>
      <c r="C216" s="1"/>
      <c r="D216" s="2"/>
      <c r="E216" s="2"/>
      <c r="F216" s="2"/>
      <c r="G216" s="2"/>
      <c r="H216" s="2"/>
      <c r="I216" s="2"/>
      <c r="J216" s="2"/>
      <c r="K216" s="2"/>
      <c r="L216" s="2"/>
      <c r="M216" s="2"/>
      <c r="N216" s="2"/>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ht="15.75" customHeight="1">
      <c r="A217" s="1"/>
      <c r="B217" s="1"/>
      <c r="C217" s="1"/>
      <c r="D217" s="2"/>
      <c r="E217" s="2"/>
      <c r="F217" s="2"/>
      <c r="G217" s="2"/>
      <c r="H217" s="2"/>
      <c r="I217" s="2"/>
      <c r="J217" s="2"/>
      <c r="K217" s="2"/>
      <c r="L217" s="2"/>
      <c r="M217" s="2"/>
      <c r="N217" s="2"/>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ht="15.75" customHeight="1">
      <c r="A218" s="1"/>
      <c r="B218" s="1"/>
      <c r="C218" s="1"/>
      <c r="D218" s="2"/>
      <c r="E218" s="2"/>
      <c r="F218" s="2"/>
      <c r="G218" s="2"/>
      <c r="H218" s="2"/>
      <c r="I218" s="2"/>
      <c r="J218" s="2"/>
      <c r="K218" s="2"/>
      <c r="L218" s="2"/>
      <c r="M218" s="2"/>
      <c r="N218" s="2"/>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ht="15.75" customHeight="1">
      <c r="A219" s="1"/>
      <c r="B219" s="1"/>
      <c r="C219" s="1"/>
      <c r="D219" s="2"/>
      <c r="E219" s="2"/>
      <c r="F219" s="2"/>
      <c r="G219" s="2"/>
      <c r="H219" s="2"/>
      <c r="I219" s="2"/>
      <c r="J219" s="2"/>
      <c r="K219" s="2"/>
      <c r="L219" s="2"/>
      <c r="M219" s="2"/>
      <c r="N219" s="2"/>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ht="15.75" customHeight="1">
      <c r="A220" s="1"/>
      <c r="B220" s="1"/>
      <c r="C220" s="1"/>
      <c r="D220" s="2"/>
      <c r="E220" s="2"/>
      <c r="F220" s="2"/>
      <c r="G220" s="2"/>
      <c r="H220" s="2"/>
      <c r="I220" s="2"/>
      <c r="J220" s="2"/>
      <c r="K220" s="2"/>
      <c r="L220" s="2"/>
      <c r="M220" s="2"/>
      <c r="N220" s="2"/>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ht="15.75" customHeight="1">
      <c r="A221" s="1"/>
      <c r="B221" s="1"/>
      <c r="C221" s="1"/>
      <c r="D221" s="2"/>
      <c r="E221" s="2"/>
      <c r="F221" s="2"/>
      <c r="G221" s="2"/>
      <c r="H221" s="2"/>
      <c r="I221" s="2"/>
      <c r="J221" s="2"/>
      <c r="K221" s="2"/>
      <c r="L221" s="2"/>
      <c r="M221" s="2"/>
      <c r="N221" s="2"/>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ht="15.75" customHeight="1">
      <c r="A222" s="1"/>
      <c r="B222" s="1"/>
      <c r="C222" s="1"/>
      <c r="D222" s="2"/>
      <c r="E222" s="2"/>
      <c r="F222" s="2"/>
      <c r="G222" s="2"/>
      <c r="H222" s="2"/>
      <c r="I222" s="2"/>
      <c r="J222" s="2"/>
      <c r="K222" s="2"/>
      <c r="L222" s="2"/>
      <c r="M222" s="2"/>
      <c r="N222" s="2"/>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ht="15.75" customHeight="1">
      <c r="A223" s="1"/>
      <c r="B223" s="1"/>
      <c r="C223" s="1"/>
      <c r="D223" s="2"/>
      <c r="E223" s="2"/>
      <c r="F223" s="2"/>
      <c r="G223" s="2"/>
      <c r="H223" s="2"/>
      <c r="I223" s="2"/>
      <c r="J223" s="2"/>
      <c r="K223" s="2"/>
      <c r="L223" s="2"/>
      <c r="M223" s="2"/>
      <c r="N223" s="2"/>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ht="15.75" customHeight="1">
      <c r="A224" s="1"/>
      <c r="B224" s="1"/>
      <c r="C224" s="1"/>
      <c r="D224" s="2"/>
      <c r="E224" s="2"/>
      <c r="F224" s="2"/>
      <c r="G224" s="2"/>
      <c r="H224" s="2"/>
      <c r="I224" s="2"/>
      <c r="J224" s="2"/>
      <c r="K224" s="2"/>
      <c r="L224" s="2"/>
      <c r="M224" s="2"/>
      <c r="N224" s="2"/>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ht="15.75" customHeight="1">
      <c r="A225" s="1"/>
      <c r="B225" s="1"/>
      <c r="C225" s="1"/>
      <c r="D225" s="2"/>
      <c r="E225" s="2"/>
      <c r="F225" s="2"/>
      <c r="G225" s="2"/>
      <c r="H225" s="2"/>
      <c r="I225" s="2"/>
      <c r="J225" s="2"/>
      <c r="K225" s="2"/>
      <c r="L225" s="2"/>
      <c r="M225" s="2"/>
      <c r="N225" s="2"/>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ht="15.75" customHeight="1">
      <c r="A226" s="1"/>
      <c r="B226" s="1"/>
      <c r="C226" s="1"/>
      <c r="D226" s="2"/>
      <c r="E226" s="2"/>
      <c r="F226" s="2"/>
      <c r="G226" s="2"/>
      <c r="H226" s="2"/>
      <c r="I226" s="2"/>
      <c r="J226" s="2"/>
      <c r="K226" s="2"/>
      <c r="L226" s="2"/>
      <c r="M226" s="2"/>
      <c r="N226" s="2"/>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ht="15.75" customHeight="1">
      <c r="A227" s="1"/>
      <c r="B227" s="1"/>
      <c r="C227" s="1"/>
      <c r="D227" s="2"/>
      <c r="E227" s="2"/>
      <c r="F227" s="2"/>
      <c r="G227" s="2"/>
      <c r="H227" s="2"/>
      <c r="I227" s="2"/>
      <c r="J227" s="2"/>
      <c r="K227" s="2"/>
      <c r="L227" s="2"/>
      <c r="M227" s="2"/>
      <c r="N227" s="2"/>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ht="15.75" customHeight="1">
      <c r="A228" s="1"/>
      <c r="B228" s="1"/>
      <c r="C228" s="1"/>
      <c r="D228" s="2"/>
      <c r="E228" s="2"/>
      <c r="F228" s="2"/>
      <c r="G228" s="2"/>
      <c r="H228" s="2"/>
      <c r="I228" s="2"/>
      <c r="J228" s="2"/>
      <c r="K228" s="2"/>
      <c r="L228" s="2"/>
      <c r="M228" s="2"/>
      <c r="N228" s="2"/>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ht="15.75" customHeight="1">
      <c r="A229" s="1"/>
      <c r="B229" s="1"/>
      <c r="C229" s="1"/>
      <c r="D229" s="2"/>
      <c r="E229" s="2"/>
      <c r="F229" s="2"/>
      <c r="G229" s="2"/>
      <c r="H229" s="2"/>
      <c r="I229" s="2"/>
      <c r="J229" s="2"/>
      <c r="K229" s="2"/>
      <c r="L229" s="2"/>
      <c r="M229" s="2"/>
      <c r="N229" s="2"/>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ht="15.75" customHeight="1">
      <c r="A230" s="1"/>
      <c r="B230" s="1"/>
      <c r="C230" s="1"/>
      <c r="D230" s="2"/>
      <c r="E230" s="2"/>
      <c r="F230" s="2"/>
      <c r="G230" s="2"/>
      <c r="H230" s="2"/>
      <c r="I230" s="2"/>
      <c r="J230" s="2"/>
      <c r="K230" s="2"/>
      <c r="L230" s="2"/>
      <c r="M230" s="2"/>
      <c r="N230" s="2"/>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ht="15.75" customHeight="1">
      <c r="A231" s="1"/>
      <c r="B231" s="1"/>
      <c r="C231" s="1"/>
      <c r="D231" s="2"/>
      <c r="E231" s="2"/>
      <c r="F231" s="2"/>
      <c r="G231" s="2"/>
      <c r="H231" s="2"/>
      <c r="I231" s="2"/>
      <c r="J231" s="2"/>
      <c r="K231" s="2"/>
      <c r="L231" s="2"/>
      <c r="M231" s="2"/>
      <c r="N231" s="2"/>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ht="15.75" customHeight="1">
      <c r="A232" s="1"/>
      <c r="B232" s="1"/>
      <c r="C232" s="1"/>
      <c r="D232" s="2"/>
      <c r="E232" s="2"/>
      <c r="F232" s="2"/>
      <c r="G232" s="2"/>
      <c r="H232" s="2"/>
      <c r="I232" s="2"/>
      <c r="J232" s="2"/>
      <c r="K232" s="2"/>
      <c r="L232" s="2"/>
      <c r="M232" s="2"/>
      <c r="N232" s="2"/>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ht="15.75" customHeight="1">
      <c r="A233" s="1"/>
      <c r="B233" s="1"/>
      <c r="C233" s="1"/>
      <c r="D233" s="2"/>
      <c r="E233" s="2"/>
      <c r="F233" s="2"/>
      <c r="G233" s="2"/>
      <c r="H233" s="2"/>
      <c r="I233" s="2"/>
      <c r="J233" s="2"/>
      <c r="K233" s="2"/>
      <c r="L233" s="2"/>
      <c r="M233" s="2"/>
      <c r="N233" s="2"/>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ht="15.75" customHeight="1">
      <c r="A234" s="1"/>
      <c r="B234" s="1"/>
      <c r="C234" s="1"/>
      <c r="D234" s="2"/>
      <c r="E234" s="2"/>
      <c r="F234" s="2"/>
      <c r="G234" s="2"/>
      <c r="H234" s="2"/>
      <c r="I234" s="2"/>
      <c r="J234" s="2"/>
      <c r="K234" s="2"/>
      <c r="L234" s="2"/>
      <c r="M234" s="2"/>
      <c r="N234" s="2"/>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ht="15.75" customHeight="1">
      <c r="A235" s="1"/>
      <c r="B235" s="1"/>
      <c r="C235" s="1"/>
      <c r="D235" s="2"/>
      <c r="E235" s="2"/>
      <c r="F235" s="2"/>
      <c r="G235" s="2"/>
      <c r="H235" s="2"/>
      <c r="I235" s="2"/>
      <c r="J235" s="2"/>
      <c r="K235" s="2"/>
      <c r="L235" s="2"/>
      <c r="M235" s="2"/>
      <c r="N235" s="2"/>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ht="15.75" customHeight="1">
      <c r="A236" s="1"/>
      <c r="B236" s="1"/>
      <c r="C236" s="1"/>
      <c r="D236" s="2"/>
      <c r="E236" s="2"/>
      <c r="F236" s="2"/>
      <c r="G236" s="2"/>
      <c r="H236" s="2"/>
      <c r="I236" s="2"/>
      <c r="J236" s="2"/>
      <c r="K236" s="2"/>
      <c r="L236" s="2"/>
      <c r="M236" s="2"/>
      <c r="N236" s="2"/>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ht="15.75" customHeight="1">
      <c r="A237" s="1"/>
      <c r="B237" s="1"/>
      <c r="C237" s="1"/>
      <c r="D237" s="2"/>
      <c r="E237" s="2"/>
      <c r="F237" s="2"/>
      <c r="G237" s="2"/>
      <c r="H237" s="2"/>
      <c r="I237" s="2"/>
      <c r="J237" s="2"/>
      <c r="K237" s="2"/>
      <c r="L237" s="2"/>
      <c r="M237" s="2"/>
      <c r="N237" s="2"/>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ht="15.75" customHeight="1">
      <c r="A238" s="1"/>
      <c r="B238" s="1"/>
      <c r="C238" s="1"/>
      <c r="D238" s="2"/>
      <c r="E238" s="2"/>
      <c r="F238" s="2"/>
      <c r="G238" s="2"/>
      <c r="H238" s="2"/>
      <c r="I238" s="2"/>
      <c r="J238" s="2"/>
      <c r="K238" s="2"/>
      <c r="L238" s="2"/>
      <c r="M238" s="2"/>
      <c r="N238" s="2"/>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ht="15.75" customHeight="1">
      <c r="A239" s="1"/>
      <c r="B239" s="1"/>
      <c r="C239" s="1"/>
      <c r="D239" s="2"/>
      <c r="E239" s="2"/>
      <c r="F239" s="2"/>
      <c r="G239" s="2"/>
      <c r="H239" s="2"/>
      <c r="I239" s="2"/>
      <c r="J239" s="2"/>
      <c r="K239" s="2"/>
      <c r="L239" s="2"/>
      <c r="M239" s="2"/>
      <c r="N239" s="2"/>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1">
    <mergeCell ref="D11:E11"/>
    <mergeCell ref="R13:S14"/>
    <mergeCell ref="P13:Q13"/>
    <mergeCell ref="P14:Q14"/>
    <mergeCell ref="N13:O14"/>
    <mergeCell ref="F13:G14"/>
    <mergeCell ref="H14:I14"/>
    <mergeCell ref="H13:I13"/>
    <mergeCell ref="D14:E14"/>
    <mergeCell ref="D13:E13"/>
    <mergeCell ref="D19:U19"/>
    <mergeCell ref="J13:K14"/>
    <mergeCell ref="B27:C27"/>
    <mergeCell ref="B39:C39"/>
    <mergeCell ref="B38:C38"/>
    <mergeCell ref="B36:D36"/>
    <mergeCell ref="B29:C29"/>
    <mergeCell ref="B28:C28"/>
    <mergeCell ref="B21:D21"/>
    <mergeCell ref="D24:U24"/>
    <mergeCell ref="B19:C19"/>
    <mergeCell ref="D34:U34"/>
    <mergeCell ref="B32:C32"/>
    <mergeCell ref="B31:D31"/>
    <mergeCell ref="B33:C33"/>
    <mergeCell ref="D39:U39"/>
    <mergeCell ref="B8:J8"/>
    <mergeCell ref="B9:J9"/>
    <mergeCell ref="K9:U9"/>
    <mergeCell ref="K8:U8"/>
    <mergeCell ref="B2:U2"/>
    <mergeCell ref="B3:U3"/>
    <mergeCell ref="B4:U4"/>
    <mergeCell ref="B7:U7"/>
    <mergeCell ref="B5:U5"/>
    <mergeCell ref="B34:C34"/>
    <mergeCell ref="B37:C37"/>
    <mergeCell ref="B11:C11"/>
    <mergeCell ref="B13:C14"/>
    <mergeCell ref="B23:C23"/>
    <mergeCell ref="B22:C22"/>
    <mergeCell ref="B26:D26"/>
    <mergeCell ref="B24:C24"/>
    <mergeCell ref="B16:D16"/>
    <mergeCell ref="D29:U29"/>
    <mergeCell ref="L14:M14"/>
    <mergeCell ref="L13:M13"/>
    <mergeCell ref="B18:C18"/>
    <mergeCell ref="B17:C17"/>
    <mergeCell ref="T13:U13"/>
    <mergeCell ref="T14:U14"/>
  </mergeCells>
  <phoneticPr fontId="2" type="noConversion"/>
  <conditionalFormatting sqref="D17:D18 D22:D23 D27:D28 D32:D33 D37:D38 R37:R38 T37:T38 T27:T28 T32:T33 R32:R33 R27:R28 P27:P28 P32:P33 P37:P38 N37:N38 N32:N33 N27:N28 L27:L28 L32:L33 L37:L38 J37:J38 J32:J33 J27:J28 H27:H28 H32:H33 H37:H38 F37:F38 F32:F33 F27:F28 L17:L18 N17:N18 P17:P18 R17:R18 T17:T18 T22:T23 R22:R23 P22:P23 N22:N23 L22:L23 J22:J23 J17:J18 H22:H23 H17:H18 F22:F23 F17:F18">
    <cfRule type="expression" dxfId="75" priority="1">
      <formula>$D$11=$AQ$4</formula>
    </cfRule>
  </conditionalFormatting>
  <conditionalFormatting sqref="T13:T14 P13:P14 L13:L14 H13:H14">
    <cfRule type="expression" dxfId="74" priority="2">
      <formula>$D$11=$AQ$4</formula>
    </cfRule>
  </conditionalFormatting>
  <conditionalFormatting sqref="B27:U27 B22:U22 B17:U17 B32:U32 B37:U37 D39:U39 D34:U34 D29:U29 D24:U24 D19:U19">
    <cfRule type="expression" dxfId="73" priority="3">
      <formula>$D$11=$AQ$4</formula>
    </cfRule>
  </conditionalFormatting>
  <conditionalFormatting sqref="D17:D18 F17:F18 H17:H18 J17:J18 L17:L18 N17:N18 P17:P18 R17:R18 T17:T18 T22:T23 R22:R23 P22:P23 N22:N23 L22:L23 J22:J23 H22:H23 F22:F23 D22:D23 D27:D28 F27:F28 H27:H28 J27:J28 L27:L28 N27:N28 P27:P28 R27:R28 T27:T28 T32:T33 R32:R33 P32:P33 N32:N33 L32:L33 J32:J33 H32:H33 F32:F33 D32:D33 D37:D38 F37:F38 H37:H38 J37:J38 L37:L38 N37:N38 P37:P38 R37:R38 T37:T38">
    <cfRule type="expression" dxfId="72" priority="4">
      <formula>$D$11=$AQ$4</formula>
    </cfRule>
  </conditionalFormatting>
  <conditionalFormatting sqref="H13:I13 H15 L13:M13 L15 P13:Q13 P15 T13:U13 T15">
    <cfRule type="expression" dxfId="71" priority="5">
      <formula>$D$11=$AQ$4</formula>
    </cfRule>
  </conditionalFormatting>
  <conditionalFormatting sqref="F13:G14 J13:K14 N13:O14 R13:S14">
    <cfRule type="expression" dxfId="70" priority="6">
      <formula>$D$11=$AQ$4</formula>
    </cfRule>
  </conditionalFormatting>
  <conditionalFormatting sqref="H13:I13 L13:M13 P13:Q13 T13:U13">
    <cfRule type="expression" dxfId="69" priority="7">
      <formula>$D$11=$AQ$4</formula>
    </cfRule>
  </conditionalFormatting>
  <dataValidations count="1">
    <dataValidation type="list" allowBlank="1" showErrorMessage="1" sqref="D11" xr:uid="{00000000-0002-0000-0100-000000000000}">
      <formula1>$AQ$2:$AQ$4</formula1>
    </dataValidation>
  </dataValidations>
  <pageMargins left="0.7" right="0.7" top="0.75" bottom="0.75" header="0" footer="0"/>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A7A6B-A2CE-43FA-9195-34FD41F199BD}">
  <dimension ref="A1:F42"/>
  <sheetViews>
    <sheetView workbookViewId="0">
      <selection sqref="A1:XFD1048576"/>
    </sheetView>
  </sheetViews>
  <sheetFormatPr defaultColWidth="14.44140625" defaultRowHeight="14.4"/>
  <cols>
    <col min="1" max="1" width="20.109375" style="73" customWidth="1"/>
    <col min="2" max="16384" width="14.44140625" style="73"/>
  </cols>
  <sheetData>
    <row r="1" spans="1:4" ht="15" customHeight="1">
      <c r="A1" s="163" t="s">
        <v>439</v>
      </c>
    </row>
    <row r="2" spans="1:4" ht="15" customHeight="1">
      <c r="A2" s="164" t="s">
        <v>479</v>
      </c>
    </row>
    <row r="3" spans="1:4" ht="15" customHeight="1">
      <c r="A3" s="164" t="s">
        <v>689</v>
      </c>
    </row>
    <row r="4" spans="1:4" ht="15" customHeight="1">
      <c r="A4" s="164" t="s">
        <v>690</v>
      </c>
    </row>
    <row r="5" spans="1:4" ht="15" customHeight="1">
      <c r="A5" s="164" t="s">
        <v>482</v>
      </c>
    </row>
    <row r="6" spans="1:4" ht="15" customHeight="1">
      <c r="A6" s="163"/>
    </row>
    <row r="7" spans="1:4" ht="15" customHeight="1">
      <c r="A7" s="163" t="s">
        <v>484</v>
      </c>
    </row>
    <row r="8" spans="1:4" ht="15" customHeight="1">
      <c r="A8" s="164" t="s">
        <v>691</v>
      </c>
      <c r="D8" s="164"/>
    </row>
    <row r="9" spans="1:4" ht="15" customHeight="1">
      <c r="A9" s="164" t="s">
        <v>692</v>
      </c>
    </row>
    <row r="10" spans="1:4" ht="15" customHeight="1">
      <c r="A10" s="164" t="s">
        <v>693</v>
      </c>
    </row>
    <row r="11" spans="1:4" ht="15" customHeight="1">
      <c r="A11" s="164" t="s">
        <v>694</v>
      </c>
    </row>
    <row r="12" spans="1:4" ht="15" customHeight="1">
      <c r="A12" s="164" t="s">
        <v>491</v>
      </c>
      <c r="D12" s="163"/>
    </row>
    <row r="13" spans="1:4" ht="15" customHeight="1">
      <c r="A13" s="164" t="s">
        <v>695</v>
      </c>
    </row>
    <row r="14" spans="1:4" ht="15" customHeight="1">
      <c r="A14" s="164" t="s">
        <v>493</v>
      </c>
    </row>
    <row r="15" spans="1:4" ht="15" customHeight="1">
      <c r="A15" s="164" t="s">
        <v>494</v>
      </c>
    </row>
    <row r="16" spans="1:4" ht="15" customHeight="1">
      <c r="A16" s="164" t="s">
        <v>696</v>
      </c>
    </row>
    <row r="17" spans="1:6" ht="15" customHeight="1">
      <c r="A17" s="164" t="s">
        <v>697</v>
      </c>
    </row>
    <row r="18" spans="1:6" ht="15" customHeight="1">
      <c r="A18" s="164" t="s">
        <v>496</v>
      </c>
    </row>
    <row r="20" spans="1:6" ht="15" customHeight="1">
      <c r="A20" s="163" t="s">
        <v>497</v>
      </c>
    </row>
    <row r="21" spans="1:6" ht="15" customHeight="1">
      <c r="A21" s="164" t="s">
        <v>698</v>
      </c>
    </row>
    <row r="22" spans="1:6" ht="15" customHeight="1">
      <c r="A22" s="164" t="s">
        <v>699</v>
      </c>
      <c r="F22" s="163"/>
    </row>
    <row r="23" spans="1:6" ht="15" customHeight="1">
      <c r="A23" s="164" t="s">
        <v>700</v>
      </c>
    </row>
    <row r="24" spans="1:6" ht="15" customHeight="1">
      <c r="A24" s="164" t="s">
        <v>503</v>
      </c>
    </row>
    <row r="25" spans="1:6" ht="15" customHeight="1">
      <c r="A25" s="164" t="s">
        <v>701</v>
      </c>
    </row>
    <row r="26" spans="1:6" ht="15" customHeight="1">
      <c r="A26" s="164" t="s">
        <v>702</v>
      </c>
    </row>
    <row r="27" spans="1:6" ht="15" customHeight="1">
      <c r="A27" s="164" t="s">
        <v>703</v>
      </c>
    </row>
    <row r="28" spans="1:6" ht="15" customHeight="1">
      <c r="A28" s="164" t="s">
        <v>704</v>
      </c>
    </row>
    <row r="30" spans="1:6" ht="15" customHeight="1">
      <c r="A30" s="163" t="s">
        <v>462</v>
      </c>
      <c r="F30" s="181"/>
    </row>
    <row r="31" spans="1:6" ht="15" customHeight="1">
      <c r="A31" s="164" t="s">
        <v>705</v>
      </c>
    </row>
    <row r="32" spans="1:6" ht="15" customHeight="1">
      <c r="A32" s="164" t="s">
        <v>706</v>
      </c>
    </row>
    <row r="33" spans="1:6" ht="15" customHeight="1">
      <c r="A33" s="164" t="s">
        <v>514</v>
      </c>
    </row>
    <row r="35" spans="1:6" ht="15" customHeight="1">
      <c r="A35" s="163"/>
      <c r="F35" s="163"/>
    </row>
    <row r="42" spans="1:6" ht="15" customHeight="1">
      <c r="D42" s="163"/>
    </row>
  </sheetData>
  <phoneticPr fontId="2"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83C11-65C5-4334-9A4C-A31DF7DD5894}">
  <dimension ref="A1:D61"/>
  <sheetViews>
    <sheetView workbookViewId="0">
      <selection activeCell="B51" sqref="B51"/>
    </sheetView>
  </sheetViews>
  <sheetFormatPr defaultColWidth="14.44140625" defaultRowHeight="14.4"/>
  <cols>
    <col min="1" max="1" width="92.109375" style="73" customWidth="1"/>
    <col min="2" max="2" width="74.88671875" style="73" customWidth="1"/>
    <col min="3" max="16384" width="14.44140625" style="73"/>
  </cols>
  <sheetData>
    <row r="1" spans="1:2">
      <c r="A1" s="163" t="s">
        <v>439</v>
      </c>
      <c r="B1" s="163" t="s">
        <v>575</v>
      </c>
    </row>
    <row r="2" spans="1:2">
      <c r="A2" s="164" t="s">
        <v>576</v>
      </c>
      <c r="B2" s="164" t="s">
        <v>577</v>
      </c>
    </row>
    <row r="3" spans="1:2">
      <c r="A3" s="164"/>
    </row>
    <row r="4" spans="1:2">
      <c r="A4" s="163" t="s">
        <v>578</v>
      </c>
      <c r="B4" s="183" t="s">
        <v>579</v>
      </c>
    </row>
    <row r="5" spans="1:2">
      <c r="A5" s="164" t="s">
        <v>580</v>
      </c>
    </row>
    <row r="6" spans="1:2">
      <c r="A6" s="164" t="s">
        <v>581</v>
      </c>
      <c r="B6" s="164" t="s">
        <v>582</v>
      </c>
    </row>
    <row r="7" spans="1:2">
      <c r="A7" s="164" t="s">
        <v>583</v>
      </c>
      <c r="B7" s="164" t="s">
        <v>584</v>
      </c>
    </row>
    <row r="8" spans="1:2">
      <c r="A8" s="164" t="s">
        <v>585</v>
      </c>
      <c r="B8" s="170" t="str">
        <f>HYPERLINK("https://cdn.stronglifts.com/wp-content/uploads/overhead-press-lockout.jpg","Example of correct lockout (3rd picture)")</f>
        <v>Example of correct lockout (3rd picture)</v>
      </c>
    </row>
    <row r="9" spans="1:2">
      <c r="A9" s="164" t="s">
        <v>586</v>
      </c>
      <c r="B9" s="164" t="s">
        <v>587</v>
      </c>
    </row>
    <row r="10" spans="1:2">
      <c r="A10" s="163"/>
    </row>
    <row r="11" spans="1:2">
      <c r="A11" s="163" t="s">
        <v>522</v>
      </c>
      <c r="B11" s="170" t="str">
        <f>HYPERLINK("https://www.youtube.com/watch?v=sqKhLR1zRaU","Best OHP Grip/Setup Video I have seen (only 4 minutes)")</f>
        <v>Best OHP Grip/Setup Video I have seen (only 4 minutes)</v>
      </c>
    </row>
    <row r="12" spans="1:2">
      <c r="A12" s="184" t="s">
        <v>588</v>
      </c>
      <c r="B12" s="164" t="s">
        <v>589</v>
      </c>
    </row>
    <row r="13" spans="1:2">
      <c r="A13" s="164" t="s">
        <v>590</v>
      </c>
      <c r="B13" s="164" t="s">
        <v>591</v>
      </c>
    </row>
    <row r="14" spans="1:2">
      <c r="A14" s="164" t="s">
        <v>592</v>
      </c>
      <c r="B14" s="164" t="s">
        <v>593</v>
      </c>
    </row>
    <row r="15" spans="1:2">
      <c r="A15" s="184" t="s">
        <v>594</v>
      </c>
      <c r="B15" s="164" t="s">
        <v>595</v>
      </c>
    </row>
    <row r="16" spans="1:2">
      <c r="A16" s="164" t="s">
        <v>596</v>
      </c>
      <c r="B16" s="164" t="s">
        <v>597</v>
      </c>
    </row>
    <row r="17" spans="1:4">
      <c r="A17" s="164" t="s">
        <v>598</v>
      </c>
      <c r="B17" s="164" t="s">
        <v>599</v>
      </c>
    </row>
    <row r="18" spans="1:4">
      <c r="A18" s="184" t="s">
        <v>600</v>
      </c>
      <c r="B18" s="164" t="s">
        <v>601</v>
      </c>
    </row>
    <row r="19" spans="1:4">
      <c r="D19" s="163"/>
    </row>
    <row r="20" spans="1:4">
      <c r="A20" s="163" t="s">
        <v>602</v>
      </c>
      <c r="D20" s="163"/>
    </row>
    <row r="21" spans="1:4">
      <c r="A21" s="164" t="s">
        <v>603</v>
      </c>
      <c r="B21" s="164" t="s">
        <v>604</v>
      </c>
    </row>
    <row r="22" spans="1:4">
      <c r="A22" s="164" t="s">
        <v>605</v>
      </c>
      <c r="B22" s="164" t="s">
        <v>606</v>
      </c>
    </row>
    <row r="23" spans="1:4">
      <c r="A23" s="164" t="s">
        <v>607</v>
      </c>
      <c r="B23" s="164" t="s">
        <v>608</v>
      </c>
    </row>
    <row r="24" spans="1:4">
      <c r="A24" s="184" t="s">
        <v>609</v>
      </c>
      <c r="B24" s="181" t="s">
        <v>610</v>
      </c>
    </row>
    <row r="25" spans="1:4">
      <c r="A25" s="164" t="s">
        <v>611</v>
      </c>
      <c r="B25" s="164" t="s">
        <v>612</v>
      </c>
    </row>
    <row r="27" spans="1:4">
      <c r="A27" s="163" t="s">
        <v>613</v>
      </c>
      <c r="D27" s="163"/>
    </row>
    <row r="28" spans="1:4">
      <c r="A28" s="164" t="s">
        <v>614</v>
      </c>
      <c r="B28" s="164" t="s">
        <v>615</v>
      </c>
    </row>
    <row r="29" spans="1:4">
      <c r="A29" s="164" t="s">
        <v>616</v>
      </c>
      <c r="B29" s="164" t="s">
        <v>617</v>
      </c>
    </row>
    <row r="30" spans="1:4">
      <c r="A30" s="184" t="s">
        <v>618</v>
      </c>
      <c r="B30" s="181" t="s">
        <v>619</v>
      </c>
    </row>
    <row r="31" spans="1:4">
      <c r="A31" s="164" t="s">
        <v>620</v>
      </c>
      <c r="B31" s="164" t="s">
        <v>621</v>
      </c>
    </row>
    <row r="32" spans="1:4">
      <c r="A32" s="164" t="s">
        <v>622</v>
      </c>
      <c r="B32" s="164" t="s">
        <v>623</v>
      </c>
    </row>
    <row r="33" spans="1:4">
      <c r="A33" s="184" t="s">
        <v>624</v>
      </c>
      <c r="B33" s="164" t="s">
        <v>625</v>
      </c>
    </row>
    <row r="34" spans="1:4">
      <c r="A34" s="164" t="s">
        <v>626</v>
      </c>
      <c r="B34" s="164" t="s">
        <v>627</v>
      </c>
    </row>
    <row r="35" spans="1:4">
      <c r="A35" s="164" t="s">
        <v>628</v>
      </c>
      <c r="B35" s="170" t="str">
        <f>HYPERLINK("https://cdn.stronglifts.com/wp-content/uploads/overhead-press-lockout.jpg","See picture 2 vs 3. Going to far can cause neck/trap muscle strain or mess with your balance, requiring you to take a step back to rebalance your body under bar")</f>
        <v>See picture 2 vs 3. Going to far can cause neck/trap muscle strain or mess with your balance, requiring you to take a step back to rebalance your body under bar</v>
      </c>
    </row>
    <row r="36" spans="1:4">
      <c r="A36" s="184" t="s">
        <v>629</v>
      </c>
      <c r="B36" s="164" t="s">
        <v>630</v>
      </c>
    </row>
    <row r="37" spans="1:4">
      <c r="A37" s="164" t="s">
        <v>631</v>
      </c>
      <c r="B37" s="164" t="s">
        <v>632</v>
      </c>
    </row>
    <row r="39" spans="1:4">
      <c r="A39" s="163" t="s">
        <v>633</v>
      </c>
    </row>
    <row r="40" spans="1:4">
      <c r="A40" s="164" t="s">
        <v>634</v>
      </c>
      <c r="B40" s="164" t="s">
        <v>635</v>
      </c>
    </row>
    <row r="41" spans="1:4">
      <c r="A41" s="164" t="s">
        <v>636</v>
      </c>
      <c r="B41" s="164" t="s">
        <v>637</v>
      </c>
      <c r="D41" s="163"/>
    </row>
    <row r="42" spans="1:4">
      <c r="A42" s="184" t="s">
        <v>638</v>
      </c>
      <c r="B42" s="164" t="s">
        <v>639</v>
      </c>
      <c r="D42" s="163"/>
    </row>
    <row r="43" spans="1:4">
      <c r="A43" s="164" t="s">
        <v>640</v>
      </c>
      <c r="B43" s="164" t="s">
        <v>641</v>
      </c>
    </row>
    <row r="44" spans="1:4">
      <c r="A44" s="164" t="s">
        <v>642</v>
      </c>
      <c r="B44" s="164" t="s">
        <v>643</v>
      </c>
    </row>
    <row r="45" spans="1:4">
      <c r="A45" s="185" t="s">
        <v>644</v>
      </c>
      <c r="B45" s="164" t="s">
        <v>645</v>
      </c>
    </row>
    <row r="46" spans="1:4">
      <c r="A46" s="164" t="s">
        <v>646</v>
      </c>
      <c r="B46" s="164" t="s">
        <v>647</v>
      </c>
    </row>
    <row r="47" spans="1:4">
      <c r="A47" s="164" t="s">
        <v>648</v>
      </c>
      <c r="B47" s="164" t="s">
        <v>649</v>
      </c>
    </row>
    <row r="49" spans="1:4" ht="14.25" customHeight="1">
      <c r="D49" s="166"/>
    </row>
    <row r="50" spans="1:4" ht="14.25" customHeight="1">
      <c r="A50" s="163" t="s">
        <v>650</v>
      </c>
      <c r="B50" s="163" t="s">
        <v>651</v>
      </c>
    </row>
    <row r="51" spans="1:4">
      <c r="A51" s="164" t="s">
        <v>652</v>
      </c>
      <c r="B51" s="186" t="s">
        <v>653</v>
      </c>
    </row>
    <row r="52" spans="1:4">
      <c r="A52" s="164" t="s">
        <v>654</v>
      </c>
      <c r="B52" s="164" t="s">
        <v>655</v>
      </c>
    </row>
    <row r="53" spans="1:4">
      <c r="A53" s="164" t="s">
        <v>656</v>
      </c>
      <c r="B53" s="164" t="s">
        <v>657</v>
      </c>
    </row>
    <row r="54" spans="1:4">
      <c r="A54" s="164" t="s">
        <v>658</v>
      </c>
      <c r="B54" s="164" t="s">
        <v>659</v>
      </c>
    </row>
    <row r="55" spans="1:4">
      <c r="A55" s="164" t="s">
        <v>660</v>
      </c>
      <c r="B55" s="164" t="s">
        <v>661</v>
      </c>
    </row>
    <row r="56" spans="1:4">
      <c r="A56" s="164" t="s">
        <v>662</v>
      </c>
      <c r="B56" s="164" t="s">
        <v>663</v>
      </c>
    </row>
    <row r="57" spans="1:4">
      <c r="A57" s="164" t="s">
        <v>664</v>
      </c>
      <c r="B57" s="164" t="s">
        <v>665</v>
      </c>
    </row>
    <row r="58" spans="1:4">
      <c r="A58" s="164" t="s">
        <v>666</v>
      </c>
      <c r="B58" s="164" t="s">
        <v>667</v>
      </c>
    </row>
    <row r="59" spans="1:4">
      <c r="A59" s="164" t="s">
        <v>668</v>
      </c>
      <c r="B59" s="164" t="s">
        <v>669</v>
      </c>
    </row>
    <row r="60" spans="1:4">
      <c r="A60" s="164" t="s">
        <v>670</v>
      </c>
      <c r="B60" s="164" t="s">
        <v>671</v>
      </c>
    </row>
    <row r="61" spans="1:4">
      <c r="A61" s="164" t="s">
        <v>672</v>
      </c>
      <c r="B61" s="164" t="s">
        <v>673</v>
      </c>
    </row>
  </sheetData>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9E77A-DA45-41F8-BC61-E5B5BA356E75}">
  <dimension ref="A1:F41"/>
  <sheetViews>
    <sheetView workbookViewId="0">
      <selection activeCell="A19" sqref="A19"/>
    </sheetView>
  </sheetViews>
  <sheetFormatPr defaultColWidth="14.44140625" defaultRowHeight="14.4"/>
  <cols>
    <col min="1" max="1" width="74" style="72" customWidth="1"/>
    <col min="2" max="16384" width="14.44140625" style="72"/>
  </cols>
  <sheetData>
    <row r="1" spans="1:6" ht="15" customHeight="1">
      <c r="A1" s="163" t="s">
        <v>439</v>
      </c>
      <c r="B1" s="163" t="s">
        <v>515</v>
      </c>
      <c r="F1" s="163"/>
    </row>
    <row r="2" spans="1:6" ht="15" customHeight="1">
      <c r="A2" s="278" t="s">
        <v>973</v>
      </c>
      <c r="F2" s="163"/>
    </row>
    <row r="3" spans="1:6" ht="15" customHeight="1">
      <c r="A3" s="278" t="s">
        <v>974</v>
      </c>
      <c r="F3" s="163"/>
    </row>
    <row r="4" spans="1:6" ht="15" customHeight="1">
      <c r="A4" s="279" t="s">
        <v>975</v>
      </c>
      <c r="F4" s="163"/>
    </row>
    <row r="5" spans="1:6" ht="15" customHeight="1">
      <c r="A5" s="280" t="s">
        <v>976</v>
      </c>
      <c r="B5" s="164" t="s">
        <v>555</v>
      </c>
      <c r="F5" s="163"/>
    </row>
    <row r="6" spans="1:6" ht="15" customHeight="1">
      <c r="A6" s="163"/>
      <c r="F6" s="163"/>
    </row>
    <row r="7" spans="1:6" ht="15" customHeight="1">
      <c r="A7" s="163" t="s">
        <v>484</v>
      </c>
      <c r="F7" s="163"/>
    </row>
    <row r="8" spans="1:6" ht="15" customHeight="1">
      <c r="A8" s="278" t="s">
        <v>977</v>
      </c>
    </row>
    <row r="9" spans="1:6" ht="15" customHeight="1">
      <c r="A9" s="278" t="s">
        <v>978</v>
      </c>
    </row>
    <row r="10" spans="1:6" ht="15" customHeight="1">
      <c r="A10" s="278" t="s">
        <v>979</v>
      </c>
    </row>
    <row r="11" spans="1:6" ht="15" customHeight="1">
      <c r="A11" s="278" t="s">
        <v>980</v>
      </c>
    </row>
    <row r="12" spans="1:6" ht="15" customHeight="1">
      <c r="A12" s="278" t="s">
        <v>981</v>
      </c>
    </row>
    <row r="13" spans="1:6" ht="15" customHeight="1">
      <c r="A13" s="278" t="s">
        <v>982</v>
      </c>
    </row>
    <row r="14" spans="1:6" ht="15" customHeight="1">
      <c r="A14" s="278" t="s">
        <v>983</v>
      </c>
      <c r="F14" s="163"/>
    </row>
    <row r="16" spans="1:6" ht="15" customHeight="1">
      <c r="A16" s="163" t="s">
        <v>556</v>
      </c>
    </row>
    <row r="17" spans="1:6" ht="15" customHeight="1">
      <c r="A17" s="278" t="s">
        <v>984</v>
      </c>
    </row>
    <row r="18" spans="1:6" ht="15" customHeight="1">
      <c r="A18" s="278" t="s">
        <v>985</v>
      </c>
    </row>
    <row r="19" spans="1:6" ht="15" customHeight="1">
      <c r="A19" s="164" t="s">
        <v>558</v>
      </c>
    </row>
    <row r="20" spans="1:6" ht="15" customHeight="1">
      <c r="A20" s="164" t="s">
        <v>559</v>
      </c>
    </row>
    <row r="21" spans="1:6" ht="15" customHeight="1">
      <c r="A21" s="164" t="s">
        <v>560</v>
      </c>
    </row>
    <row r="22" spans="1:6" ht="15" customHeight="1">
      <c r="A22" s="164" t="s">
        <v>561</v>
      </c>
    </row>
    <row r="23" spans="1:6" ht="15" customHeight="1">
      <c r="A23" s="164" t="s">
        <v>562</v>
      </c>
      <c r="F23" s="163"/>
    </row>
    <row r="24" spans="1:6" ht="15" customHeight="1">
      <c r="A24" s="164" t="s">
        <v>563</v>
      </c>
    </row>
    <row r="26" spans="1:6" ht="15" customHeight="1">
      <c r="A26" s="163" t="s">
        <v>462</v>
      </c>
    </row>
    <row r="27" spans="1:6" ht="15" customHeight="1">
      <c r="A27" s="164" t="s">
        <v>561</v>
      </c>
    </row>
    <row r="28" spans="1:6" ht="15" customHeight="1">
      <c r="A28" s="164" t="s">
        <v>564</v>
      </c>
    </row>
    <row r="29" spans="1:6" ht="15" customHeight="1">
      <c r="A29" s="164" t="s">
        <v>563</v>
      </c>
    </row>
    <row r="30" spans="1:6" ht="15" customHeight="1">
      <c r="A30" s="164" t="s">
        <v>565</v>
      </c>
    </row>
    <row r="31" spans="1:6" ht="15" customHeight="1">
      <c r="A31" s="164" t="s">
        <v>566</v>
      </c>
    </row>
    <row r="32" spans="1:6" ht="15" customHeight="1">
      <c r="A32" s="164" t="s">
        <v>567</v>
      </c>
    </row>
    <row r="33" spans="1:6" ht="15" customHeight="1">
      <c r="A33" s="164" t="s">
        <v>568</v>
      </c>
    </row>
    <row r="34" spans="1:6" ht="15" customHeight="1">
      <c r="A34" s="181" t="s">
        <v>569</v>
      </c>
      <c r="F34" s="163"/>
    </row>
    <row r="35" spans="1:6" ht="15" customHeight="1">
      <c r="A35" s="164" t="s">
        <v>570</v>
      </c>
    </row>
    <row r="36" spans="1:6" ht="15" customHeight="1">
      <c r="A36" s="164" t="s">
        <v>571</v>
      </c>
    </row>
    <row r="38" spans="1:6" ht="15" customHeight="1">
      <c r="A38" s="163" t="s">
        <v>468</v>
      </c>
    </row>
    <row r="39" spans="1:6" ht="15" customHeight="1">
      <c r="A39" s="164" t="s">
        <v>572</v>
      </c>
    </row>
    <row r="40" spans="1:6" ht="15" customHeight="1">
      <c r="A40" s="164" t="s">
        <v>573</v>
      </c>
    </row>
    <row r="41" spans="1:6" ht="15" customHeight="1">
      <c r="A41" s="164" t="s">
        <v>574</v>
      </c>
    </row>
  </sheetData>
  <phoneticPr fontId="2"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EB822-9D0F-4D9A-8C30-F4F81B606B46}">
  <dimension ref="A1:AQ48"/>
  <sheetViews>
    <sheetView workbookViewId="0">
      <selection activeCell="X48" sqref="X48"/>
    </sheetView>
  </sheetViews>
  <sheetFormatPr defaultColWidth="14.44140625" defaultRowHeight="14.4"/>
  <cols>
    <col min="1" max="1" width="4.33203125" style="72" customWidth="1"/>
    <col min="2" max="3" width="8" style="72" customWidth="1"/>
    <col min="4" max="4" width="5.33203125" style="72" customWidth="1"/>
    <col min="5" max="5" width="4.5546875" style="72" customWidth="1"/>
    <col min="6" max="6" width="5.33203125" style="72" customWidth="1"/>
    <col min="7" max="7" width="4.5546875" style="72" customWidth="1"/>
    <col min="8" max="8" width="5.33203125" style="72" customWidth="1"/>
    <col min="9" max="9" width="4.5546875" style="72" customWidth="1"/>
    <col min="10" max="10" width="5.33203125" style="72" customWidth="1"/>
    <col min="11" max="11" width="4.5546875" style="72" customWidth="1"/>
    <col min="12" max="12" width="5.33203125" style="72" customWidth="1"/>
    <col min="13" max="13" width="4.5546875" style="72" customWidth="1"/>
    <col min="14" max="14" width="5.33203125" style="72" customWidth="1"/>
    <col min="15" max="15" width="4.5546875" style="72" customWidth="1"/>
    <col min="16" max="16" width="5.33203125" style="72" customWidth="1"/>
    <col min="17" max="17" width="4.5546875" style="72" customWidth="1"/>
    <col min="18" max="18" width="5.33203125" style="72" customWidth="1"/>
    <col min="19" max="19" width="4.5546875" style="72" customWidth="1"/>
    <col min="20" max="20" width="5.33203125" style="72" customWidth="1"/>
    <col min="21" max="21" width="4.5546875" style="72" customWidth="1"/>
    <col min="22" max="39" width="4.33203125" style="72" customWidth="1"/>
    <col min="40" max="43" width="9.109375" style="72" customWidth="1"/>
    <col min="44" max="16384" width="14.44140625" style="72"/>
  </cols>
  <sheetData>
    <row r="1" spans="1:43" ht="4.5" customHeight="1" thickBot="1">
      <c r="A1" s="38"/>
      <c r="B1" s="38"/>
      <c r="C1" s="38"/>
      <c r="D1" s="39"/>
      <c r="E1" s="39"/>
      <c r="F1" s="39"/>
      <c r="G1" s="39"/>
      <c r="H1" s="39"/>
      <c r="I1" s="39"/>
      <c r="J1" s="39"/>
      <c r="K1" s="39"/>
      <c r="L1" s="39"/>
      <c r="M1" s="39"/>
      <c r="N1" s="39"/>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row>
    <row r="2" spans="1:43" ht="15.6">
      <c r="A2" s="38"/>
      <c r="B2" s="282" t="s">
        <v>26</v>
      </c>
      <c r="C2" s="283"/>
      <c r="D2" s="283"/>
      <c r="E2" s="283"/>
      <c r="F2" s="283"/>
      <c r="G2" s="283"/>
      <c r="H2" s="283"/>
      <c r="I2" s="283"/>
      <c r="J2" s="283"/>
      <c r="K2" s="283"/>
      <c r="L2" s="283"/>
      <c r="M2" s="283"/>
      <c r="N2" s="283"/>
      <c r="O2" s="283"/>
      <c r="P2" s="283"/>
      <c r="Q2" s="283"/>
      <c r="R2" s="283"/>
      <c r="S2" s="283"/>
      <c r="T2" s="283"/>
      <c r="U2" s="284"/>
      <c r="V2" s="38"/>
      <c r="W2" s="38"/>
      <c r="X2" s="38"/>
      <c r="Y2" s="38"/>
      <c r="Z2" s="38"/>
      <c r="AA2" s="38"/>
      <c r="AB2" s="38"/>
      <c r="AC2" s="38"/>
      <c r="AD2" s="38"/>
      <c r="AE2" s="38"/>
      <c r="AF2" s="38"/>
      <c r="AG2" s="38"/>
      <c r="AH2" s="38"/>
      <c r="AI2" s="38"/>
      <c r="AJ2" s="38"/>
      <c r="AK2" s="38"/>
      <c r="AL2" s="38"/>
      <c r="AM2" s="38"/>
      <c r="AN2" s="38"/>
      <c r="AO2" s="38"/>
      <c r="AP2" s="38"/>
      <c r="AQ2" s="38" t="s">
        <v>0</v>
      </c>
    </row>
    <row r="3" spans="1:43" ht="15.6">
      <c r="A3" s="38"/>
      <c r="B3" s="285" t="s">
        <v>909</v>
      </c>
      <c r="C3" s="286"/>
      <c r="D3" s="286"/>
      <c r="E3" s="286"/>
      <c r="F3" s="286"/>
      <c r="G3" s="286"/>
      <c r="H3" s="286"/>
      <c r="I3" s="286"/>
      <c r="J3" s="286"/>
      <c r="K3" s="286"/>
      <c r="L3" s="286"/>
      <c r="M3" s="286"/>
      <c r="N3" s="286"/>
      <c r="O3" s="286"/>
      <c r="P3" s="286"/>
      <c r="Q3" s="286"/>
      <c r="R3" s="286"/>
      <c r="S3" s="286"/>
      <c r="T3" s="286"/>
      <c r="U3" s="287"/>
      <c r="V3" s="38"/>
      <c r="W3" s="38"/>
      <c r="X3" s="38"/>
      <c r="Y3" s="38"/>
      <c r="Z3" s="38"/>
      <c r="AA3" s="38"/>
      <c r="AB3" s="38"/>
      <c r="AC3" s="38"/>
      <c r="AD3" s="38"/>
      <c r="AE3" s="38"/>
      <c r="AF3" s="38"/>
      <c r="AG3" s="38"/>
      <c r="AH3" s="38"/>
      <c r="AI3" s="38"/>
      <c r="AJ3" s="38"/>
      <c r="AK3" s="38"/>
      <c r="AL3" s="38"/>
      <c r="AM3" s="38"/>
      <c r="AN3" s="38"/>
      <c r="AO3" s="38"/>
      <c r="AP3" s="38"/>
      <c r="AQ3" s="38" t="s">
        <v>1</v>
      </c>
    </row>
    <row r="4" spans="1:43" ht="15.6">
      <c r="A4" s="38"/>
      <c r="B4" s="285" t="s">
        <v>27</v>
      </c>
      <c r="C4" s="286"/>
      <c r="D4" s="286"/>
      <c r="E4" s="286"/>
      <c r="F4" s="286"/>
      <c r="G4" s="286"/>
      <c r="H4" s="286"/>
      <c r="I4" s="286"/>
      <c r="J4" s="286"/>
      <c r="K4" s="286"/>
      <c r="L4" s="286"/>
      <c r="M4" s="286"/>
      <c r="N4" s="286"/>
      <c r="O4" s="286"/>
      <c r="P4" s="286"/>
      <c r="Q4" s="286"/>
      <c r="R4" s="286"/>
      <c r="S4" s="286"/>
      <c r="T4" s="286"/>
      <c r="U4" s="287"/>
      <c r="V4" s="38"/>
      <c r="W4" s="38"/>
      <c r="X4" s="38"/>
      <c r="Y4" s="38"/>
      <c r="Z4" s="38"/>
      <c r="AA4" s="38"/>
      <c r="AB4" s="38"/>
      <c r="AC4" s="38"/>
      <c r="AD4" s="38"/>
      <c r="AE4" s="38"/>
      <c r="AF4" s="38"/>
      <c r="AG4" s="38"/>
      <c r="AH4" s="38"/>
      <c r="AI4" s="38"/>
      <c r="AJ4" s="38"/>
      <c r="AK4" s="38"/>
      <c r="AL4" s="38"/>
      <c r="AM4" s="38"/>
      <c r="AN4" s="38"/>
      <c r="AO4" s="38"/>
      <c r="AP4" s="38"/>
      <c r="AQ4" s="38" t="s">
        <v>2</v>
      </c>
    </row>
    <row r="5" spans="1:43" ht="15.75" customHeight="1" thickBot="1">
      <c r="A5" s="38"/>
      <c r="B5" s="307" t="s">
        <v>25</v>
      </c>
      <c r="C5" s="308"/>
      <c r="D5" s="308"/>
      <c r="E5" s="308"/>
      <c r="F5" s="308"/>
      <c r="G5" s="308"/>
      <c r="H5" s="308"/>
      <c r="I5" s="308"/>
      <c r="J5" s="308"/>
      <c r="K5" s="308"/>
      <c r="L5" s="308"/>
      <c r="M5" s="308"/>
      <c r="N5" s="308"/>
      <c r="O5" s="308"/>
      <c r="P5" s="308"/>
      <c r="Q5" s="308"/>
      <c r="R5" s="308"/>
      <c r="S5" s="308"/>
      <c r="T5" s="308"/>
      <c r="U5" s="309"/>
      <c r="V5" s="38"/>
      <c r="W5" s="38"/>
      <c r="X5" s="38"/>
      <c r="Y5" s="38"/>
      <c r="Z5" s="38"/>
      <c r="AA5" s="38"/>
      <c r="AB5" s="38"/>
      <c r="AC5" s="38"/>
      <c r="AD5" s="38"/>
      <c r="AE5" s="38"/>
      <c r="AF5" s="38"/>
      <c r="AG5" s="38"/>
      <c r="AH5" s="38"/>
      <c r="AI5" s="38"/>
      <c r="AJ5" s="38"/>
      <c r="AK5" s="38"/>
      <c r="AL5" s="38"/>
      <c r="AM5" s="38"/>
      <c r="AN5" s="38"/>
      <c r="AO5" s="38"/>
      <c r="AP5" s="38"/>
      <c r="AQ5" s="39">
        <f>IF(D11=AQ2,1,IF(D11=AQ3,5,2.5))</f>
        <v>2.5</v>
      </c>
    </row>
    <row r="6" spans="1:43" ht="4.5" customHeight="1" thickBot="1">
      <c r="A6" s="38"/>
      <c r="B6" s="3"/>
      <c r="C6" s="3"/>
      <c r="D6" s="3"/>
      <c r="E6" s="3"/>
      <c r="F6" s="3"/>
      <c r="G6" s="3"/>
      <c r="H6" s="3"/>
      <c r="I6" s="3"/>
      <c r="J6" s="3"/>
      <c r="K6" s="3"/>
      <c r="L6" s="3"/>
      <c r="M6" s="3"/>
      <c r="N6" s="3"/>
      <c r="O6" s="3"/>
      <c r="P6" s="3"/>
      <c r="Q6" s="3"/>
      <c r="R6" s="3"/>
      <c r="S6" s="3"/>
      <c r="T6" s="3"/>
      <c r="U6" s="3"/>
      <c r="V6" s="38"/>
      <c r="W6" s="38"/>
      <c r="X6" s="38"/>
      <c r="Y6" s="38"/>
      <c r="Z6" s="38"/>
      <c r="AA6" s="38"/>
      <c r="AB6" s="38"/>
      <c r="AC6" s="38"/>
      <c r="AD6" s="38"/>
      <c r="AE6" s="38"/>
      <c r="AF6" s="38"/>
      <c r="AG6" s="38"/>
      <c r="AH6" s="38"/>
      <c r="AI6" s="38"/>
      <c r="AJ6" s="38"/>
      <c r="AK6" s="38"/>
      <c r="AL6" s="38"/>
      <c r="AM6" s="38"/>
      <c r="AN6" s="38"/>
      <c r="AO6" s="38"/>
      <c r="AP6" s="38"/>
      <c r="AQ6" s="38"/>
    </row>
    <row r="7" spans="1:43" ht="15.6">
      <c r="A7" s="38"/>
      <c r="B7" s="282" t="s">
        <v>907</v>
      </c>
      <c r="C7" s="283"/>
      <c r="D7" s="283"/>
      <c r="E7" s="283"/>
      <c r="F7" s="283"/>
      <c r="G7" s="283"/>
      <c r="H7" s="283"/>
      <c r="I7" s="283"/>
      <c r="J7" s="283"/>
      <c r="K7" s="283"/>
      <c r="L7" s="283"/>
      <c r="M7" s="283"/>
      <c r="N7" s="283"/>
      <c r="O7" s="283"/>
      <c r="P7" s="283"/>
      <c r="Q7" s="283"/>
      <c r="R7" s="283"/>
      <c r="S7" s="283"/>
      <c r="T7" s="283"/>
      <c r="U7" s="284"/>
      <c r="V7" s="38"/>
      <c r="W7" s="38"/>
      <c r="X7" s="38"/>
      <c r="Y7" s="38"/>
      <c r="Z7" s="38"/>
      <c r="AA7" s="38"/>
      <c r="AB7" s="38"/>
      <c r="AC7" s="38"/>
      <c r="AD7" s="38"/>
      <c r="AE7" s="38"/>
      <c r="AF7" s="38"/>
      <c r="AG7" s="38"/>
      <c r="AH7" s="38"/>
      <c r="AI7" s="38"/>
      <c r="AJ7" s="38"/>
      <c r="AK7" s="38"/>
      <c r="AL7" s="38"/>
      <c r="AM7" s="38"/>
      <c r="AN7" s="38"/>
      <c r="AO7" s="38"/>
      <c r="AP7" s="38"/>
      <c r="AQ7" s="38"/>
    </row>
    <row r="8" spans="1:43" ht="15.6">
      <c r="A8" s="38"/>
      <c r="B8" s="285" t="s">
        <v>28</v>
      </c>
      <c r="C8" s="310"/>
      <c r="D8" s="310"/>
      <c r="E8" s="310"/>
      <c r="F8" s="310"/>
      <c r="G8" s="310"/>
      <c r="H8" s="310"/>
      <c r="I8" s="310"/>
      <c r="J8" s="311"/>
      <c r="K8" s="316" t="s">
        <v>29</v>
      </c>
      <c r="L8" s="310"/>
      <c r="M8" s="310"/>
      <c r="N8" s="310"/>
      <c r="O8" s="310"/>
      <c r="P8" s="310"/>
      <c r="Q8" s="310"/>
      <c r="R8" s="310"/>
      <c r="S8" s="310"/>
      <c r="T8" s="310"/>
      <c r="U8" s="317"/>
      <c r="V8" s="38"/>
      <c r="W8" s="38"/>
      <c r="X8" s="38"/>
      <c r="Y8" s="38"/>
      <c r="Z8" s="38"/>
      <c r="AA8" s="38"/>
      <c r="AB8" s="38"/>
      <c r="AC8" s="38"/>
      <c r="AD8" s="38"/>
      <c r="AE8" s="38"/>
      <c r="AF8" s="38"/>
      <c r="AG8" s="38"/>
      <c r="AH8" s="38"/>
      <c r="AI8" s="38"/>
      <c r="AJ8" s="38"/>
      <c r="AK8" s="38"/>
      <c r="AL8" s="38"/>
      <c r="AM8" s="38"/>
      <c r="AN8" s="38"/>
      <c r="AO8" s="38"/>
      <c r="AP8" s="38"/>
      <c r="AQ8" s="38"/>
    </row>
    <row r="9" spans="1:43" ht="15.75" customHeight="1" thickBot="1">
      <c r="A9" s="38"/>
      <c r="B9" s="307" t="s">
        <v>908</v>
      </c>
      <c r="C9" s="318"/>
      <c r="D9" s="318"/>
      <c r="E9" s="318"/>
      <c r="F9" s="318"/>
      <c r="G9" s="318"/>
      <c r="H9" s="318"/>
      <c r="I9" s="318"/>
      <c r="J9" s="319"/>
      <c r="K9" s="314" t="s">
        <v>30</v>
      </c>
      <c r="L9" s="314"/>
      <c r="M9" s="314"/>
      <c r="N9" s="314"/>
      <c r="O9" s="314"/>
      <c r="P9" s="314"/>
      <c r="Q9" s="314"/>
      <c r="R9" s="314"/>
      <c r="S9" s="314"/>
      <c r="T9" s="314"/>
      <c r="U9" s="315"/>
      <c r="V9" s="38"/>
      <c r="W9" s="38"/>
      <c r="X9" s="38"/>
      <c r="Y9" s="38"/>
      <c r="Z9" s="38"/>
      <c r="AA9" s="38"/>
      <c r="AB9" s="38"/>
      <c r="AC9" s="38"/>
      <c r="AD9" s="38"/>
      <c r="AE9" s="38"/>
      <c r="AF9" s="38"/>
      <c r="AG9" s="38"/>
      <c r="AH9" s="38"/>
      <c r="AI9" s="38"/>
      <c r="AJ9" s="38"/>
      <c r="AK9" s="38"/>
      <c r="AL9" s="38"/>
      <c r="AM9" s="38"/>
      <c r="AN9" s="38"/>
      <c r="AO9" s="38"/>
      <c r="AP9" s="38"/>
      <c r="AQ9" s="38"/>
    </row>
    <row r="10" spans="1:43" ht="4.5" customHeight="1" thickBot="1">
      <c r="A10" s="38"/>
      <c r="B10" s="40"/>
      <c r="C10" s="40"/>
      <c r="D10" s="40"/>
      <c r="E10" s="40"/>
      <c r="F10" s="40"/>
      <c r="G10" s="40"/>
      <c r="H10" s="40"/>
      <c r="I10" s="40"/>
      <c r="J10" s="40"/>
      <c r="K10" s="40"/>
      <c r="L10" s="40"/>
      <c r="M10" s="40"/>
      <c r="N10" s="40"/>
      <c r="O10" s="40"/>
      <c r="P10" s="40"/>
      <c r="Q10" s="40"/>
      <c r="R10" s="40"/>
      <c r="S10" s="40"/>
      <c r="T10" s="40"/>
      <c r="U10" s="40"/>
      <c r="V10" s="38"/>
      <c r="W10" s="38"/>
      <c r="X10" s="38"/>
      <c r="Y10" s="38"/>
      <c r="Z10" s="38"/>
      <c r="AA10" s="38"/>
      <c r="AB10" s="38"/>
      <c r="AC10" s="38"/>
      <c r="AD10" s="38"/>
      <c r="AE10" s="38"/>
      <c r="AF10" s="38"/>
      <c r="AG10" s="38"/>
      <c r="AH10" s="38"/>
      <c r="AI10" s="38"/>
      <c r="AJ10" s="38"/>
      <c r="AK10" s="38"/>
      <c r="AL10" s="38"/>
      <c r="AM10" s="38"/>
      <c r="AN10" s="38"/>
      <c r="AO10" s="38"/>
      <c r="AP10" s="38"/>
      <c r="AQ10" s="38"/>
    </row>
    <row r="11" spans="1:43" ht="15" thickBot="1">
      <c r="A11" s="38"/>
      <c r="B11" s="333" t="s">
        <v>3</v>
      </c>
      <c r="C11" s="334"/>
      <c r="D11" s="335" t="s">
        <v>2</v>
      </c>
      <c r="E11" s="336"/>
      <c r="F11" s="40"/>
      <c r="G11" s="40"/>
      <c r="H11" s="40"/>
      <c r="I11" s="40"/>
      <c r="J11" s="40"/>
      <c r="K11" s="40"/>
      <c r="L11" s="40"/>
      <c r="M11" s="40"/>
      <c r="N11" s="40"/>
      <c r="O11" s="40"/>
      <c r="P11" s="40"/>
      <c r="Q11" s="40"/>
      <c r="R11" s="40"/>
      <c r="S11" s="40"/>
      <c r="T11" s="40"/>
      <c r="U11" s="40"/>
      <c r="V11" s="38"/>
      <c r="W11" s="38"/>
      <c r="X11" s="38"/>
      <c r="Y11" s="38"/>
      <c r="Z11" s="38"/>
      <c r="AA11" s="38"/>
      <c r="AB11" s="38"/>
      <c r="AC11" s="38"/>
      <c r="AD11" s="38"/>
      <c r="AE11" s="38"/>
      <c r="AF11" s="38"/>
      <c r="AG11" s="38"/>
      <c r="AH11" s="38"/>
      <c r="AI11" s="38"/>
      <c r="AJ11" s="38"/>
      <c r="AK11" s="38"/>
      <c r="AL11" s="38"/>
      <c r="AM11" s="38"/>
      <c r="AN11" s="38"/>
      <c r="AO11" s="38"/>
      <c r="AP11" s="38"/>
      <c r="AQ11" s="38"/>
    </row>
    <row r="12" spans="1:43" ht="4.5" customHeight="1" thickBot="1">
      <c r="A12" s="38"/>
      <c r="B12" s="38"/>
      <c r="C12" s="38"/>
      <c r="D12" s="39"/>
      <c r="E12" s="39"/>
      <c r="F12" s="39"/>
      <c r="G12" s="39"/>
      <c r="H12" s="39"/>
      <c r="I12" s="39"/>
      <c r="J12" s="39"/>
      <c r="K12" s="39"/>
      <c r="L12" s="39"/>
      <c r="M12" s="39"/>
      <c r="N12" s="39"/>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row>
    <row r="13" spans="1:43">
      <c r="A13" s="38"/>
      <c r="B13" s="337" t="s">
        <v>4</v>
      </c>
      <c r="C13" s="338"/>
      <c r="D13" s="341" t="s">
        <v>5</v>
      </c>
      <c r="E13" s="342"/>
      <c r="F13" s="337" t="s">
        <v>6</v>
      </c>
      <c r="G13" s="343"/>
      <c r="H13" s="345">
        <v>100</v>
      </c>
      <c r="I13" s="342"/>
      <c r="J13" s="337" t="s">
        <v>7</v>
      </c>
      <c r="K13" s="343"/>
      <c r="L13" s="345">
        <v>100</v>
      </c>
      <c r="M13" s="342"/>
      <c r="N13" s="337" t="s">
        <v>37</v>
      </c>
      <c r="O13" s="343"/>
      <c r="P13" s="345">
        <v>145</v>
      </c>
      <c r="Q13" s="342"/>
      <c r="R13" s="337" t="s">
        <v>9</v>
      </c>
      <c r="S13" s="343"/>
      <c r="T13" s="345">
        <v>62.5</v>
      </c>
      <c r="U13" s="342"/>
      <c r="V13" s="337" t="s">
        <v>38</v>
      </c>
      <c r="W13" s="343"/>
      <c r="X13" s="345">
        <v>110</v>
      </c>
      <c r="Y13" s="342"/>
      <c r="Z13" s="38"/>
      <c r="AA13" s="38"/>
      <c r="AB13" s="38"/>
      <c r="AC13" s="38"/>
      <c r="AD13" s="38"/>
      <c r="AE13" s="38"/>
      <c r="AF13" s="38"/>
      <c r="AG13" s="38"/>
      <c r="AH13" s="38"/>
      <c r="AI13" s="38"/>
      <c r="AJ13" s="38"/>
      <c r="AK13" s="38"/>
      <c r="AL13" s="38"/>
      <c r="AM13" s="38"/>
      <c r="AN13" s="38"/>
      <c r="AO13" s="38"/>
      <c r="AP13" s="38"/>
      <c r="AQ13" s="38"/>
    </row>
    <row r="14" spans="1:43" ht="15.75" customHeight="1" thickBot="1">
      <c r="A14" s="38"/>
      <c r="B14" s="339"/>
      <c r="C14" s="340"/>
      <c r="D14" s="346" t="s">
        <v>10</v>
      </c>
      <c r="E14" s="340"/>
      <c r="F14" s="339"/>
      <c r="G14" s="344"/>
      <c r="H14" s="347">
        <v>100</v>
      </c>
      <c r="I14" s="348"/>
      <c r="J14" s="339"/>
      <c r="K14" s="344"/>
      <c r="L14" s="347">
        <v>85</v>
      </c>
      <c r="M14" s="348"/>
      <c r="N14" s="339"/>
      <c r="O14" s="344"/>
      <c r="P14" s="347">
        <v>142.5</v>
      </c>
      <c r="Q14" s="348"/>
      <c r="R14" s="339"/>
      <c r="S14" s="344"/>
      <c r="T14" s="347">
        <v>52.5</v>
      </c>
      <c r="U14" s="348"/>
      <c r="V14" s="339"/>
      <c r="W14" s="344"/>
      <c r="X14" s="349">
        <v>100</v>
      </c>
      <c r="Y14" s="340"/>
      <c r="Z14" s="38"/>
      <c r="AA14" s="38"/>
      <c r="AB14" s="38"/>
      <c r="AC14" s="38"/>
      <c r="AD14" s="38"/>
      <c r="AE14" s="38"/>
      <c r="AF14" s="38"/>
      <c r="AG14" s="38"/>
      <c r="AH14" s="38"/>
      <c r="AI14" s="38"/>
      <c r="AJ14" s="38"/>
      <c r="AK14" s="38"/>
      <c r="AL14" s="38"/>
      <c r="AM14" s="38"/>
      <c r="AN14" s="38"/>
      <c r="AO14" s="38"/>
      <c r="AP14" s="38"/>
      <c r="AQ14" s="38"/>
    </row>
    <row r="15" spans="1:43" ht="4.5" customHeight="1" thickBot="1">
      <c r="A15" s="38"/>
      <c r="B15" s="41"/>
      <c r="C15" s="41"/>
      <c r="D15" s="39"/>
      <c r="E15" s="39"/>
      <c r="F15" s="41"/>
      <c r="G15" s="41"/>
      <c r="H15" s="41"/>
      <c r="I15" s="41"/>
      <c r="J15" s="41"/>
      <c r="K15" s="41"/>
      <c r="L15" s="41"/>
      <c r="M15" s="41"/>
      <c r="N15" s="41"/>
      <c r="O15" s="41"/>
      <c r="P15" s="41"/>
      <c r="Q15" s="41"/>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row>
    <row r="16" spans="1:43" ht="15.75" customHeight="1" thickBot="1">
      <c r="A16" s="38"/>
      <c r="B16" s="350" t="s">
        <v>39</v>
      </c>
      <c r="C16" s="351"/>
      <c r="D16" s="351"/>
      <c r="E16" s="42"/>
      <c r="F16" s="42"/>
      <c r="G16" s="42"/>
      <c r="H16" s="42"/>
      <c r="I16" s="42"/>
      <c r="J16" s="42"/>
      <c r="K16" s="43"/>
      <c r="L16" s="42"/>
      <c r="M16" s="43"/>
      <c r="N16" s="42"/>
      <c r="O16" s="44"/>
      <c r="P16" s="45"/>
      <c r="Q16" s="44"/>
      <c r="R16" s="45"/>
      <c r="S16" s="44"/>
      <c r="T16" s="45"/>
      <c r="U16" s="46"/>
      <c r="V16" s="38"/>
      <c r="W16" s="38"/>
      <c r="X16" s="38"/>
      <c r="Y16" s="38"/>
      <c r="Z16" s="38"/>
      <c r="AA16" s="38"/>
      <c r="AB16" s="38"/>
      <c r="AC16" s="38"/>
      <c r="AD16" s="38"/>
      <c r="AE16" s="38"/>
      <c r="AF16" s="38"/>
      <c r="AG16" s="38"/>
      <c r="AH16" s="38"/>
      <c r="AI16" s="38"/>
      <c r="AJ16" s="38"/>
      <c r="AK16" s="38"/>
      <c r="AL16" s="38"/>
      <c r="AM16" s="38"/>
      <c r="AN16" s="38"/>
      <c r="AO16" s="38"/>
      <c r="AP16" s="38"/>
      <c r="AQ16" s="38"/>
    </row>
    <row r="17" spans="1:43">
      <c r="A17" s="39"/>
      <c r="B17" s="352" t="s">
        <v>7</v>
      </c>
      <c r="C17" s="353"/>
      <c r="D17" s="47">
        <f>MROUND(L14*0.65,AQ5)</f>
        <v>55</v>
      </c>
      <c r="E17" s="48">
        <v>8</v>
      </c>
      <c r="F17" s="47">
        <f>MROUND(L14*0.75,AQ5)</f>
        <v>65</v>
      </c>
      <c r="G17" s="48">
        <v>6</v>
      </c>
      <c r="H17" s="47">
        <f>MROUND(L14*0.85,AQ5)</f>
        <v>72.5</v>
      </c>
      <c r="I17" s="48">
        <v>4</v>
      </c>
      <c r="J17" s="47">
        <f>MROUND(L14*0.85,AQ5)</f>
        <v>72.5</v>
      </c>
      <c r="K17" s="48">
        <v>4</v>
      </c>
      <c r="L17" s="47">
        <f>MROUND(L14*0.85,AQ5)</f>
        <v>72.5</v>
      </c>
      <c r="M17" s="48">
        <v>4</v>
      </c>
      <c r="N17" s="47">
        <f>MROUND(L14*0.8,AQ5)</f>
        <v>67.5</v>
      </c>
      <c r="O17" s="48">
        <v>5</v>
      </c>
      <c r="P17" s="47">
        <f>MROUND(L14*0.75,AQ5)</f>
        <v>65</v>
      </c>
      <c r="Q17" s="48">
        <v>6</v>
      </c>
      <c r="R17" s="47">
        <f>MROUND(L14*0.7,AQ5)</f>
        <v>60</v>
      </c>
      <c r="S17" s="48">
        <v>7</v>
      </c>
      <c r="T17" s="47">
        <f>MROUND(L14*0.65,AQ5)</f>
        <v>55</v>
      </c>
      <c r="U17" s="49">
        <v>8</v>
      </c>
      <c r="V17" s="39"/>
      <c r="W17" s="39"/>
      <c r="X17" s="39"/>
      <c r="Y17" s="39"/>
      <c r="Z17" s="39"/>
      <c r="AA17" s="39"/>
      <c r="AB17" s="39"/>
      <c r="AC17" s="39"/>
      <c r="AD17" s="39"/>
      <c r="AE17" s="39"/>
      <c r="AF17" s="39"/>
      <c r="AG17" s="39"/>
      <c r="AH17" s="39"/>
      <c r="AI17" s="39"/>
      <c r="AJ17" s="39"/>
      <c r="AK17" s="39"/>
      <c r="AL17" s="39"/>
      <c r="AM17" s="39"/>
      <c r="AN17" s="39"/>
      <c r="AO17" s="39"/>
      <c r="AP17" s="39"/>
      <c r="AQ17" s="39"/>
    </row>
    <row r="18" spans="1:43">
      <c r="A18" s="39"/>
      <c r="B18" s="354" t="s">
        <v>38</v>
      </c>
      <c r="C18" s="355"/>
      <c r="D18" s="50">
        <f>MROUND(X14*0.65,AQ5)</f>
        <v>65</v>
      </c>
      <c r="E18" s="51">
        <v>8</v>
      </c>
      <c r="F18" s="50">
        <f>MROUND(X14*0.75,AQ5)</f>
        <v>75</v>
      </c>
      <c r="G18" s="51">
        <v>6</v>
      </c>
      <c r="H18" s="50">
        <f>MROUND(X14*0.85,AQ5)</f>
        <v>85</v>
      </c>
      <c r="I18" s="51">
        <v>4</v>
      </c>
      <c r="J18" s="50">
        <f>MROUND(X14*0.85,AQ5)</f>
        <v>85</v>
      </c>
      <c r="K18" s="51">
        <v>4</v>
      </c>
      <c r="L18" s="50">
        <f>MROUND(X14*0.85,AQ5)</f>
        <v>85</v>
      </c>
      <c r="M18" s="51">
        <v>4</v>
      </c>
      <c r="N18" s="50">
        <f>MROUND(X14*0.8,AQ5)</f>
        <v>80</v>
      </c>
      <c r="O18" s="51">
        <v>5</v>
      </c>
      <c r="P18" s="50">
        <f>MROUND(X14*0.75,AQ5)</f>
        <v>75</v>
      </c>
      <c r="Q18" s="51">
        <v>6</v>
      </c>
      <c r="R18" s="50">
        <f>MROUND(X14*0.7,AQ5)</f>
        <v>70</v>
      </c>
      <c r="S18" s="51">
        <v>7</v>
      </c>
      <c r="T18" s="50">
        <f>MROUND(X14*0.65,AQ5)</f>
        <v>65</v>
      </c>
      <c r="U18" s="52">
        <v>8</v>
      </c>
      <c r="V18" s="39"/>
      <c r="W18" s="39"/>
      <c r="X18" s="39"/>
      <c r="Y18" s="39"/>
      <c r="Z18" s="39"/>
      <c r="AA18" s="39"/>
      <c r="AB18" s="39"/>
      <c r="AC18" s="39"/>
      <c r="AD18" s="39"/>
      <c r="AE18" s="39"/>
      <c r="AF18" s="39"/>
      <c r="AG18" s="39"/>
      <c r="AH18" s="39"/>
      <c r="AI18" s="39"/>
      <c r="AJ18" s="39"/>
      <c r="AK18" s="39"/>
      <c r="AL18" s="39"/>
      <c r="AM18" s="39"/>
      <c r="AN18" s="39"/>
      <c r="AO18" s="39"/>
      <c r="AP18" s="39"/>
      <c r="AQ18" s="39"/>
    </row>
    <row r="19" spans="1:43">
      <c r="A19" s="38"/>
      <c r="B19" s="354" t="s">
        <v>11</v>
      </c>
      <c r="C19" s="355"/>
      <c r="D19" s="50">
        <f>MROUND(T14*0.45,AQ5)</f>
        <v>22.5</v>
      </c>
      <c r="E19" s="51">
        <v>6</v>
      </c>
      <c r="F19" s="50">
        <f>MROUND(T14*0.55,AQ5)</f>
        <v>30</v>
      </c>
      <c r="G19" s="51">
        <v>5</v>
      </c>
      <c r="H19" s="50">
        <f>MROUND(T14*0.65,AQ5)</f>
        <v>35</v>
      </c>
      <c r="I19" s="51">
        <v>3</v>
      </c>
      <c r="J19" s="50">
        <f>H19</f>
        <v>35</v>
      </c>
      <c r="K19" s="51">
        <v>5</v>
      </c>
      <c r="L19" s="50">
        <f>J19</f>
        <v>35</v>
      </c>
      <c r="M19" s="51">
        <v>7</v>
      </c>
      <c r="N19" s="50">
        <f>L19</f>
        <v>35</v>
      </c>
      <c r="O19" s="51">
        <v>4</v>
      </c>
      <c r="P19" s="50">
        <f>N19</f>
        <v>35</v>
      </c>
      <c r="Q19" s="51">
        <v>6</v>
      </c>
      <c r="R19" s="50">
        <f>P19</f>
        <v>35</v>
      </c>
      <c r="S19" s="51">
        <v>8</v>
      </c>
      <c r="T19" s="50"/>
      <c r="U19" s="53"/>
      <c r="V19" s="38"/>
      <c r="W19" s="38"/>
      <c r="X19" s="38"/>
      <c r="Y19" s="38"/>
      <c r="Z19" s="38"/>
      <c r="AA19" s="38"/>
      <c r="AB19" s="38"/>
      <c r="AC19" s="38"/>
      <c r="AD19" s="38"/>
      <c r="AE19" s="38"/>
      <c r="AF19" s="38"/>
      <c r="AG19" s="38"/>
      <c r="AH19" s="38"/>
      <c r="AI19" s="38"/>
      <c r="AJ19" s="38"/>
      <c r="AK19" s="38"/>
      <c r="AL19" s="38"/>
      <c r="AM19" s="38"/>
      <c r="AN19" s="38"/>
      <c r="AO19" s="38"/>
      <c r="AP19" s="38"/>
      <c r="AQ19" s="54"/>
    </row>
    <row r="20" spans="1:43" ht="15.75" customHeight="1" thickBot="1">
      <c r="A20" s="38"/>
      <c r="B20" s="356" t="s">
        <v>12</v>
      </c>
      <c r="C20" s="357"/>
      <c r="D20" s="358" t="s">
        <v>13</v>
      </c>
      <c r="E20" s="359"/>
      <c r="F20" s="359"/>
      <c r="G20" s="359"/>
      <c r="H20" s="359"/>
      <c r="I20" s="359"/>
      <c r="J20" s="359"/>
      <c r="K20" s="359"/>
      <c r="L20" s="359"/>
      <c r="M20" s="359"/>
      <c r="N20" s="359"/>
      <c r="O20" s="359"/>
      <c r="P20" s="359"/>
      <c r="Q20" s="359"/>
      <c r="R20" s="359"/>
      <c r="S20" s="359"/>
      <c r="T20" s="359"/>
      <c r="U20" s="360"/>
      <c r="V20" s="38"/>
      <c r="W20" s="38"/>
      <c r="X20" s="38"/>
      <c r="Y20" s="38"/>
      <c r="Z20" s="38"/>
      <c r="AA20" s="38"/>
      <c r="AB20" s="38"/>
      <c r="AC20" s="38"/>
      <c r="AD20" s="38"/>
      <c r="AE20" s="38"/>
      <c r="AF20" s="38"/>
      <c r="AG20" s="38"/>
      <c r="AH20" s="38"/>
      <c r="AI20" s="38"/>
      <c r="AJ20" s="38"/>
      <c r="AK20" s="38"/>
      <c r="AL20" s="38"/>
      <c r="AM20" s="38"/>
      <c r="AN20" s="38"/>
      <c r="AO20" s="38"/>
      <c r="AP20" s="38"/>
      <c r="AQ20" s="38"/>
    </row>
    <row r="21" spans="1:43" ht="4.5" customHeight="1" thickBot="1">
      <c r="A21" s="38"/>
      <c r="B21" s="55"/>
      <c r="C21" s="55"/>
      <c r="D21" s="39"/>
      <c r="E21" s="39"/>
      <c r="F21" s="39"/>
      <c r="G21" s="39"/>
      <c r="H21" s="39"/>
      <c r="I21" s="39"/>
      <c r="J21" s="39"/>
      <c r="K21" s="39"/>
      <c r="L21" s="39"/>
      <c r="M21" s="39"/>
      <c r="N21" s="39"/>
      <c r="O21" s="39"/>
      <c r="P21" s="39"/>
      <c r="Q21" s="39"/>
      <c r="R21" s="39"/>
      <c r="S21" s="39"/>
      <c r="T21" s="39"/>
      <c r="U21" s="39"/>
      <c r="V21" s="38"/>
      <c r="W21" s="38"/>
      <c r="X21" s="38"/>
      <c r="Y21" s="38"/>
      <c r="Z21" s="38"/>
      <c r="AA21" s="38"/>
      <c r="AB21" s="38"/>
      <c r="AC21" s="38"/>
      <c r="AD21" s="38"/>
      <c r="AE21" s="38"/>
      <c r="AF21" s="38"/>
      <c r="AG21" s="38"/>
      <c r="AH21" s="38"/>
      <c r="AI21" s="38"/>
      <c r="AJ21" s="38"/>
      <c r="AK21" s="38"/>
      <c r="AL21" s="38"/>
      <c r="AM21" s="38"/>
      <c r="AN21" s="38"/>
      <c r="AO21" s="38"/>
      <c r="AP21" s="38"/>
      <c r="AQ21" s="38"/>
    </row>
    <row r="22" spans="1:43" ht="15.75" customHeight="1" thickBot="1">
      <c r="A22" s="38"/>
      <c r="B22" s="361" t="s">
        <v>40</v>
      </c>
      <c r="C22" s="353"/>
      <c r="D22" s="353"/>
      <c r="E22" s="56"/>
      <c r="F22" s="57"/>
      <c r="G22" s="56"/>
      <c r="H22" s="57"/>
      <c r="I22" s="58"/>
      <c r="J22" s="57"/>
      <c r="K22" s="56"/>
      <c r="L22" s="57"/>
      <c r="M22" s="56"/>
      <c r="N22" s="57"/>
      <c r="O22" s="56"/>
      <c r="P22" s="57"/>
      <c r="Q22" s="56"/>
      <c r="R22" s="57"/>
      <c r="S22" s="56"/>
      <c r="T22" s="57"/>
      <c r="U22" s="59"/>
      <c r="V22" s="38"/>
      <c r="W22" s="38"/>
      <c r="X22" s="38"/>
      <c r="Y22" s="38"/>
      <c r="Z22" s="38"/>
      <c r="AA22" s="38"/>
      <c r="AB22" s="38"/>
      <c r="AC22" s="38"/>
      <c r="AD22" s="38"/>
      <c r="AE22" s="38"/>
      <c r="AF22" s="38"/>
      <c r="AG22" s="38"/>
      <c r="AH22" s="38"/>
      <c r="AI22" s="38"/>
      <c r="AJ22" s="38"/>
      <c r="AK22" s="38"/>
      <c r="AL22" s="38"/>
      <c r="AM22" s="38"/>
      <c r="AN22" s="38"/>
      <c r="AO22" s="38"/>
      <c r="AP22" s="38"/>
      <c r="AQ22" s="38"/>
    </row>
    <row r="23" spans="1:43">
      <c r="A23" s="38"/>
      <c r="B23" s="352" t="s">
        <v>14</v>
      </c>
      <c r="C23" s="362"/>
      <c r="D23" s="57">
        <f>MROUND(H14*0.75,AQ5)</f>
        <v>75</v>
      </c>
      <c r="E23" s="48">
        <v>5</v>
      </c>
      <c r="F23" s="47">
        <f>MROUND(H14*0.85,AQ5)</f>
        <v>85</v>
      </c>
      <c r="G23" s="48">
        <v>3</v>
      </c>
      <c r="H23" s="60">
        <f>MROUND(H14*0.95,AQ5)</f>
        <v>95</v>
      </c>
      <c r="I23" s="61">
        <v>1</v>
      </c>
      <c r="J23" s="47">
        <f>MROUND(H14*0.9,AQ5)</f>
        <v>90</v>
      </c>
      <c r="K23" s="48">
        <v>3</v>
      </c>
      <c r="L23" s="47">
        <f>MROUND(H14*0.85,AQ5)</f>
        <v>85</v>
      </c>
      <c r="M23" s="48">
        <v>3</v>
      </c>
      <c r="N23" s="47">
        <f>MROUND(H14*0.8,AQ5)</f>
        <v>80</v>
      </c>
      <c r="O23" s="48">
        <v>3</v>
      </c>
      <c r="P23" s="47">
        <f>MROUND(H14*0.75,AQ5)</f>
        <v>75</v>
      </c>
      <c r="Q23" s="48">
        <v>5</v>
      </c>
      <c r="R23" s="47">
        <f>MROUND(H14*0.7,AQ5)</f>
        <v>70</v>
      </c>
      <c r="S23" s="48">
        <v>5</v>
      </c>
      <c r="T23" s="47">
        <f>MROUND(H14*0.65,AQ5)</f>
        <v>65</v>
      </c>
      <c r="U23" s="49">
        <v>5</v>
      </c>
      <c r="V23" s="38"/>
      <c r="W23" s="38"/>
      <c r="X23" s="38"/>
      <c r="Y23" s="38"/>
      <c r="Z23" s="38"/>
      <c r="AA23" s="38"/>
      <c r="AB23" s="38"/>
      <c r="AC23" s="38"/>
      <c r="AD23" s="38"/>
      <c r="AE23" s="38"/>
      <c r="AF23" s="38"/>
      <c r="AG23" s="38"/>
      <c r="AH23" s="38"/>
      <c r="AI23" s="38"/>
      <c r="AJ23" s="38"/>
      <c r="AK23" s="38"/>
      <c r="AL23" s="38"/>
      <c r="AM23" s="38"/>
      <c r="AN23" s="38"/>
      <c r="AO23" s="38"/>
      <c r="AP23" s="38"/>
      <c r="AQ23" s="38"/>
    </row>
    <row r="24" spans="1:43">
      <c r="A24" s="38"/>
      <c r="B24" s="354" t="s">
        <v>41</v>
      </c>
      <c r="C24" s="363"/>
      <c r="D24" s="62">
        <f>MROUND(P14*0.5,AQ5)</f>
        <v>72.5</v>
      </c>
      <c r="E24" s="51">
        <v>5</v>
      </c>
      <c r="F24" s="50">
        <f>MROUND(P14*0.6,AQ5)</f>
        <v>85</v>
      </c>
      <c r="G24" s="51">
        <v>5</v>
      </c>
      <c r="H24" s="50">
        <f>MROUND(P14*0.7,AQ5)</f>
        <v>100</v>
      </c>
      <c r="I24" s="51">
        <v>3</v>
      </c>
      <c r="J24" s="50">
        <f>H24</f>
        <v>100</v>
      </c>
      <c r="K24" s="51">
        <v>5</v>
      </c>
      <c r="L24" s="50">
        <f>J24</f>
        <v>100</v>
      </c>
      <c r="M24" s="51">
        <v>7</v>
      </c>
      <c r="N24" s="50">
        <f>L24</f>
        <v>100</v>
      </c>
      <c r="O24" s="51">
        <v>4</v>
      </c>
      <c r="P24" s="50">
        <f>N24</f>
        <v>100</v>
      </c>
      <c r="Q24" s="51">
        <v>6</v>
      </c>
      <c r="R24" s="50">
        <f>P24</f>
        <v>100</v>
      </c>
      <c r="S24" s="51">
        <v>8</v>
      </c>
      <c r="T24" s="50"/>
      <c r="U24" s="53"/>
      <c r="V24" s="38"/>
      <c r="W24" s="38"/>
      <c r="X24" s="38"/>
      <c r="Y24" s="38"/>
      <c r="Z24" s="38"/>
      <c r="AA24" s="38"/>
      <c r="AB24" s="38"/>
      <c r="AC24" s="38"/>
      <c r="AD24" s="38"/>
      <c r="AE24" s="38"/>
      <c r="AF24" s="38"/>
      <c r="AG24" s="38"/>
      <c r="AH24" s="38"/>
      <c r="AI24" s="38"/>
      <c r="AJ24" s="38"/>
      <c r="AK24" s="38"/>
      <c r="AL24" s="38"/>
      <c r="AM24" s="38"/>
      <c r="AN24" s="38"/>
      <c r="AO24" s="38"/>
      <c r="AP24" s="38"/>
      <c r="AQ24" s="38"/>
    </row>
    <row r="25" spans="1:43" ht="15.75" customHeight="1" thickBot="1">
      <c r="A25" s="38"/>
      <c r="B25" s="356" t="s">
        <v>12</v>
      </c>
      <c r="C25" s="364"/>
      <c r="D25" s="365" t="s">
        <v>16</v>
      </c>
      <c r="E25" s="359"/>
      <c r="F25" s="359"/>
      <c r="G25" s="359"/>
      <c r="H25" s="359"/>
      <c r="I25" s="359"/>
      <c r="J25" s="359"/>
      <c r="K25" s="359"/>
      <c r="L25" s="359"/>
      <c r="M25" s="359"/>
      <c r="N25" s="359"/>
      <c r="O25" s="359"/>
      <c r="P25" s="359"/>
      <c r="Q25" s="359"/>
      <c r="R25" s="359"/>
      <c r="S25" s="359"/>
      <c r="T25" s="359"/>
      <c r="U25" s="360"/>
      <c r="V25" s="38"/>
      <c r="W25" s="38"/>
      <c r="X25" s="38"/>
      <c r="Y25" s="38"/>
      <c r="Z25" s="38"/>
      <c r="AA25" s="38"/>
      <c r="AB25" s="38"/>
      <c r="AC25" s="38"/>
      <c r="AD25" s="38"/>
      <c r="AE25" s="38"/>
      <c r="AF25" s="38"/>
      <c r="AG25" s="38"/>
      <c r="AH25" s="38"/>
      <c r="AI25" s="38"/>
      <c r="AJ25" s="38"/>
      <c r="AK25" s="38"/>
      <c r="AL25" s="38"/>
      <c r="AM25" s="38"/>
      <c r="AN25" s="38"/>
      <c r="AO25" s="38"/>
      <c r="AP25" s="38"/>
      <c r="AQ25" s="38"/>
    </row>
    <row r="26" spans="1:43" ht="4.5" customHeight="1" thickBot="1">
      <c r="A26" s="38"/>
      <c r="B26" s="55"/>
      <c r="C26" s="55"/>
      <c r="D26" s="39"/>
      <c r="E26" s="39"/>
      <c r="F26" s="39"/>
      <c r="G26" s="39"/>
      <c r="H26" s="39"/>
      <c r="I26" s="39"/>
      <c r="J26" s="39"/>
      <c r="K26" s="39"/>
      <c r="L26" s="39"/>
      <c r="M26" s="39"/>
      <c r="N26" s="39"/>
      <c r="O26" s="39"/>
      <c r="P26" s="39"/>
      <c r="Q26" s="39"/>
      <c r="R26" s="39"/>
      <c r="S26" s="39"/>
      <c r="T26" s="39"/>
      <c r="U26" s="39"/>
      <c r="V26" s="38"/>
      <c r="W26" s="38"/>
      <c r="X26" s="38"/>
      <c r="Y26" s="38"/>
      <c r="Z26" s="38"/>
      <c r="AA26" s="38"/>
      <c r="AB26" s="38"/>
      <c r="AC26" s="38"/>
      <c r="AD26" s="38"/>
      <c r="AE26" s="38"/>
      <c r="AF26" s="38"/>
      <c r="AG26" s="38"/>
      <c r="AH26" s="38"/>
      <c r="AI26" s="38"/>
      <c r="AJ26" s="38"/>
      <c r="AK26" s="38"/>
      <c r="AL26" s="38"/>
      <c r="AM26" s="38"/>
      <c r="AN26" s="38"/>
      <c r="AO26" s="38"/>
      <c r="AP26" s="38"/>
      <c r="AQ26" s="38"/>
    </row>
    <row r="27" spans="1:43" ht="15.75" customHeight="1" thickBot="1">
      <c r="A27" s="38"/>
      <c r="B27" s="350" t="s">
        <v>42</v>
      </c>
      <c r="C27" s="351"/>
      <c r="D27" s="351"/>
      <c r="E27" s="63"/>
      <c r="F27" s="64"/>
      <c r="G27" s="63"/>
      <c r="H27" s="64"/>
      <c r="I27" s="65"/>
      <c r="J27" s="64"/>
      <c r="K27" s="63"/>
      <c r="L27" s="64"/>
      <c r="M27" s="63"/>
      <c r="N27" s="64"/>
      <c r="O27" s="63"/>
      <c r="P27" s="64"/>
      <c r="Q27" s="63"/>
      <c r="R27" s="64"/>
      <c r="S27" s="63"/>
      <c r="T27" s="64"/>
      <c r="U27" s="66"/>
      <c r="V27" s="38"/>
      <c r="W27" s="38"/>
      <c r="X27" s="38"/>
      <c r="Y27" s="38"/>
      <c r="Z27" s="38"/>
      <c r="AA27" s="38"/>
      <c r="AB27" s="38"/>
      <c r="AC27" s="38"/>
      <c r="AD27" s="38"/>
      <c r="AE27" s="38"/>
      <c r="AF27" s="38"/>
      <c r="AG27" s="38"/>
      <c r="AH27" s="38"/>
      <c r="AI27" s="38"/>
      <c r="AJ27" s="38"/>
      <c r="AK27" s="38"/>
      <c r="AL27" s="38"/>
      <c r="AM27" s="38"/>
      <c r="AN27" s="38"/>
      <c r="AO27" s="38"/>
      <c r="AP27" s="38"/>
      <c r="AQ27" s="38"/>
    </row>
    <row r="28" spans="1:43">
      <c r="A28" s="38"/>
      <c r="B28" s="366" t="s">
        <v>11</v>
      </c>
      <c r="C28" s="367"/>
      <c r="D28" s="57">
        <f>MROUND(T14*0.75,AQ5)</f>
        <v>40</v>
      </c>
      <c r="E28" s="48">
        <v>5</v>
      </c>
      <c r="F28" s="47">
        <f>MROUND(T14*0.85,AQ5)</f>
        <v>45</v>
      </c>
      <c r="G28" s="48">
        <v>3</v>
      </c>
      <c r="H28" s="60">
        <f>MROUND(T14*0.95,AQ5)</f>
        <v>50</v>
      </c>
      <c r="I28" s="61">
        <v>1</v>
      </c>
      <c r="J28" s="47">
        <f>MROUND(T14*0.9,AQ5)</f>
        <v>47.5</v>
      </c>
      <c r="K28" s="48">
        <v>3</v>
      </c>
      <c r="L28" s="47">
        <f>MROUND(T14*0.85,AQ5)</f>
        <v>45</v>
      </c>
      <c r="M28" s="48">
        <v>3</v>
      </c>
      <c r="N28" s="47">
        <f>MROUND(T14*0.8,AQ5)</f>
        <v>42.5</v>
      </c>
      <c r="O28" s="48">
        <v>3</v>
      </c>
      <c r="P28" s="47">
        <f>MROUND(T14*0.75,AQ5)</f>
        <v>40</v>
      </c>
      <c r="Q28" s="48">
        <v>5</v>
      </c>
      <c r="R28" s="47">
        <f>MROUND(T14*0.7,AQ5)</f>
        <v>37.5</v>
      </c>
      <c r="S28" s="48">
        <v>5</v>
      </c>
      <c r="T28" s="47">
        <f>MROUND(T14*0.65,AQ5)</f>
        <v>35</v>
      </c>
      <c r="U28" s="49">
        <v>5</v>
      </c>
      <c r="V28" s="38"/>
      <c r="W28" s="38"/>
      <c r="X28" s="38"/>
      <c r="Y28" s="38"/>
      <c r="Z28" s="38"/>
      <c r="AA28" s="38"/>
      <c r="AB28" s="38"/>
      <c r="AC28" s="38"/>
      <c r="AD28" s="38"/>
      <c r="AE28" s="38"/>
      <c r="AF28" s="38"/>
      <c r="AG28" s="38"/>
      <c r="AH28" s="38"/>
      <c r="AI28" s="38"/>
      <c r="AJ28" s="38"/>
      <c r="AK28" s="38"/>
      <c r="AL28" s="38"/>
      <c r="AM28" s="38"/>
      <c r="AN28" s="38"/>
      <c r="AO28" s="38"/>
      <c r="AP28" s="38"/>
      <c r="AQ28" s="38"/>
    </row>
    <row r="29" spans="1:43">
      <c r="A29" s="38"/>
      <c r="B29" s="354" t="s">
        <v>38</v>
      </c>
      <c r="C29" s="363"/>
      <c r="D29" s="62">
        <f>MROUND(X14*0.4,AQ5)</f>
        <v>40</v>
      </c>
      <c r="E29" s="51">
        <v>6</v>
      </c>
      <c r="F29" s="62">
        <f>MROUND(X14*0.5,AQ5)</f>
        <v>50</v>
      </c>
      <c r="G29" s="51">
        <v>5</v>
      </c>
      <c r="H29" s="50">
        <f>MROUND(X14*0.6,AQ5)</f>
        <v>60</v>
      </c>
      <c r="I29" s="51">
        <v>3</v>
      </c>
      <c r="J29" s="50">
        <f t="shared" ref="J29:J30" si="0">H29</f>
        <v>60</v>
      </c>
      <c r="K29" s="51">
        <v>5</v>
      </c>
      <c r="L29" s="50">
        <f t="shared" ref="L29:L30" si="1">J29</f>
        <v>60</v>
      </c>
      <c r="M29" s="51">
        <v>7</v>
      </c>
      <c r="N29" s="50">
        <f t="shared" ref="N29:N30" si="2">L29</f>
        <v>60</v>
      </c>
      <c r="O29" s="51">
        <v>4</v>
      </c>
      <c r="P29" s="50">
        <f t="shared" ref="P29:P30" si="3">N29</f>
        <v>60</v>
      </c>
      <c r="Q29" s="51">
        <v>6</v>
      </c>
      <c r="R29" s="50">
        <f t="shared" ref="R29:R30" si="4">P29</f>
        <v>60</v>
      </c>
      <c r="S29" s="51">
        <v>8</v>
      </c>
      <c r="T29" s="50"/>
      <c r="U29" s="53"/>
      <c r="V29" s="38"/>
      <c r="W29" s="38"/>
      <c r="X29" s="38"/>
      <c r="Y29" s="38"/>
      <c r="Z29" s="38"/>
      <c r="AA29" s="38"/>
      <c r="AB29" s="38"/>
      <c r="AC29" s="38"/>
      <c r="AD29" s="38"/>
      <c r="AE29" s="38"/>
      <c r="AF29" s="38"/>
      <c r="AG29" s="38"/>
      <c r="AH29" s="38"/>
      <c r="AI29" s="38"/>
      <c r="AJ29" s="38"/>
      <c r="AK29" s="38"/>
      <c r="AL29" s="38"/>
      <c r="AM29" s="38"/>
      <c r="AN29" s="38"/>
      <c r="AO29" s="38"/>
      <c r="AP29" s="38"/>
      <c r="AQ29" s="38"/>
    </row>
    <row r="30" spans="1:43">
      <c r="A30" s="38"/>
      <c r="B30" s="354" t="s">
        <v>43</v>
      </c>
      <c r="C30" s="363"/>
      <c r="D30" s="62">
        <f>MROUND(L14*0.35,AQ5)</f>
        <v>30</v>
      </c>
      <c r="E30" s="51">
        <v>6</v>
      </c>
      <c r="F30" s="62">
        <f>MROUND(L14*0.45,AQ5)</f>
        <v>37.5</v>
      </c>
      <c r="G30" s="51">
        <v>5</v>
      </c>
      <c r="H30" s="50">
        <f>MROUND(L14*0.55,AQ5)</f>
        <v>47.5</v>
      </c>
      <c r="I30" s="51">
        <v>3</v>
      </c>
      <c r="J30" s="50">
        <f t="shared" si="0"/>
        <v>47.5</v>
      </c>
      <c r="K30" s="51">
        <v>5</v>
      </c>
      <c r="L30" s="50">
        <f t="shared" si="1"/>
        <v>47.5</v>
      </c>
      <c r="M30" s="51">
        <v>7</v>
      </c>
      <c r="N30" s="50">
        <f t="shared" si="2"/>
        <v>47.5</v>
      </c>
      <c r="O30" s="51">
        <v>4</v>
      </c>
      <c r="P30" s="50">
        <f t="shared" si="3"/>
        <v>47.5</v>
      </c>
      <c r="Q30" s="51">
        <v>6</v>
      </c>
      <c r="R30" s="50">
        <f t="shared" si="4"/>
        <v>47.5</v>
      </c>
      <c r="S30" s="51">
        <v>8</v>
      </c>
      <c r="T30" s="50"/>
      <c r="U30" s="53"/>
      <c r="V30" s="38"/>
      <c r="W30" s="38"/>
      <c r="X30" s="38"/>
      <c r="Y30" s="38"/>
      <c r="Z30" s="38"/>
      <c r="AA30" s="38"/>
      <c r="AB30" s="38"/>
      <c r="AC30" s="38"/>
      <c r="AD30" s="38"/>
      <c r="AE30" s="38"/>
      <c r="AF30" s="38"/>
      <c r="AG30" s="38"/>
      <c r="AH30" s="38"/>
      <c r="AI30" s="38"/>
      <c r="AJ30" s="38"/>
      <c r="AK30" s="38"/>
      <c r="AL30" s="38"/>
      <c r="AM30" s="38"/>
      <c r="AN30" s="38"/>
      <c r="AO30" s="38"/>
      <c r="AP30" s="38"/>
      <c r="AQ30" s="38"/>
    </row>
    <row r="31" spans="1:43" ht="15.75" customHeight="1" thickBot="1">
      <c r="A31" s="38"/>
      <c r="B31" s="356" t="s">
        <v>12</v>
      </c>
      <c r="C31" s="364"/>
      <c r="D31" s="365" t="s">
        <v>22</v>
      </c>
      <c r="E31" s="359"/>
      <c r="F31" s="359"/>
      <c r="G31" s="359"/>
      <c r="H31" s="359"/>
      <c r="I31" s="359"/>
      <c r="J31" s="359"/>
      <c r="K31" s="359"/>
      <c r="L31" s="359"/>
      <c r="M31" s="359"/>
      <c r="N31" s="359"/>
      <c r="O31" s="359"/>
      <c r="P31" s="359"/>
      <c r="Q31" s="359"/>
      <c r="R31" s="359"/>
      <c r="S31" s="359"/>
      <c r="T31" s="359"/>
      <c r="U31" s="360"/>
      <c r="V31" s="38"/>
      <c r="W31" s="38"/>
      <c r="X31" s="38"/>
      <c r="Y31" s="38"/>
      <c r="Z31" s="38"/>
      <c r="AA31" s="38"/>
      <c r="AB31" s="38"/>
      <c r="AC31" s="38"/>
      <c r="AD31" s="38"/>
      <c r="AE31" s="38"/>
      <c r="AF31" s="38"/>
      <c r="AG31" s="38"/>
      <c r="AH31" s="38"/>
      <c r="AI31" s="38"/>
      <c r="AJ31" s="38"/>
      <c r="AK31" s="38"/>
      <c r="AL31" s="38"/>
      <c r="AM31" s="38"/>
      <c r="AN31" s="38"/>
      <c r="AO31" s="38"/>
      <c r="AP31" s="38"/>
      <c r="AQ31" s="38"/>
    </row>
    <row r="32" spans="1:43" ht="4.5" customHeight="1" thickBot="1">
      <c r="A32" s="38"/>
      <c r="B32" s="55"/>
      <c r="C32" s="55"/>
      <c r="D32" s="39"/>
      <c r="E32" s="39"/>
      <c r="F32" s="39"/>
      <c r="G32" s="39"/>
      <c r="H32" s="39"/>
      <c r="I32" s="39"/>
      <c r="J32" s="39"/>
      <c r="K32" s="39"/>
      <c r="L32" s="39"/>
      <c r="M32" s="39"/>
      <c r="N32" s="39"/>
      <c r="O32" s="39"/>
      <c r="P32" s="39"/>
      <c r="Q32" s="39"/>
      <c r="R32" s="39"/>
      <c r="S32" s="39"/>
      <c r="T32" s="39"/>
      <c r="U32" s="39"/>
      <c r="V32" s="38"/>
      <c r="W32" s="38"/>
      <c r="X32" s="38"/>
      <c r="Y32" s="38"/>
      <c r="Z32" s="38"/>
      <c r="AA32" s="38"/>
      <c r="AB32" s="38"/>
      <c r="AC32" s="38"/>
      <c r="AD32" s="38"/>
      <c r="AE32" s="38"/>
      <c r="AF32" s="38"/>
      <c r="AG32" s="38"/>
      <c r="AH32" s="38"/>
      <c r="AI32" s="38"/>
      <c r="AJ32" s="38"/>
      <c r="AK32" s="38"/>
      <c r="AL32" s="38"/>
      <c r="AM32" s="38"/>
      <c r="AN32" s="38"/>
      <c r="AO32" s="38"/>
      <c r="AP32" s="38"/>
      <c r="AQ32" s="38"/>
    </row>
    <row r="33" spans="1:43" ht="15.75" customHeight="1" thickBot="1">
      <c r="A33" s="38"/>
      <c r="B33" s="350" t="s">
        <v>44</v>
      </c>
      <c r="C33" s="351"/>
      <c r="D33" s="351"/>
      <c r="E33" s="63"/>
      <c r="F33" s="64"/>
      <c r="G33" s="63"/>
      <c r="H33" s="64"/>
      <c r="I33" s="65"/>
      <c r="J33" s="64"/>
      <c r="K33" s="63"/>
      <c r="L33" s="64"/>
      <c r="M33" s="63"/>
      <c r="N33" s="64"/>
      <c r="O33" s="63"/>
      <c r="P33" s="64"/>
      <c r="Q33" s="63"/>
      <c r="R33" s="64"/>
      <c r="S33" s="63"/>
      <c r="T33" s="64"/>
      <c r="U33" s="67"/>
      <c r="V33" s="38"/>
      <c r="W33" s="38"/>
      <c r="X33" s="38"/>
      <c r="Y33" s="38"/>
      <c r="Z33" s="38"/>
      <c r="AA33" s="38"/>
      <c r="AB33" s="38"/>
      <c r="AC33" s="38"/>
      <c r="AD33" s="38"/>
      <c r="AE33" s="38"/>
      <c r="AF33" s="38"/>
      <c r="AG33" s="38"/>
      <c r="AH33" s="38"/>
      <c r="AI33" s="38"/>
      <c r="AJ33" s="38"/>
      <c r="AK33" s="38"/>
      <c r="AL33" s="38"/>
      <c r="AM33" s="38"/>
      <c r="AN33" s="38"/>
      <c r="AO33" s="38"/>
      <c r="AP33" s="38"/>
      <c r="AQ33" s="38"/>
    </row>
    <row r="34" spans="1:43">
      <c r="A34" s="38"/>
      <c r="B34" s="354" t="s">
        <v>8</v>
      </c>
      <c r="C34" s="355"/>
      <c r="D34" s="50">
        <f>MROUND(P14*0.75,AQ5)</f>
        <v>107.5</v>
      </c>
      <c r="E34" s="51">
        <v>5</v>
      </c>
      <c r="F34" s="50">
        <f>MROUND(P14*0.85,AQ5)</f>
        <v>120</v>
      </c>
      <c r="G34" s="51">
        <v>3</v>
      </c>
      <c r="H34" s="68">
        <f>MROUND(P14*0.95,AQ5)</f>
        <v>135</v>
      </c>
      <c r="I34" s="69">
        <v>1</v>
      </c>
      <c r="J34" s="50">
        <f>MROUND(P14*0.9,AQ5)</f>
        <v>127.5</v>
      </c>
      <c r="K34" s="51">
        <v>3</v>
      </c>
      <c r="L34" s="50">
        <f>MROUND(P14*0.85,AQ5)</f>
        <v>120</v>
      </c>
      <c r="M34" s="51">
        <v>3</v>
      </c>
      <c r="N34" s="50">
        <f>MROUND(P14*0.8,AQ5)</f>
        <v>115</v>
      </c>
      <c r="O34" s="51">
        <v>3</v>
      </c>
      <c r="P34" s="50">
        <f>MROUND(P14*0.75,AQ5)</f>
        <v>107.5</v>
      </c>
      <c r="Q34" s="51">
        <v>3</v>
      </c>
      <c r="R34" s="50">
        <f>MROUND(P14*0.7,AQ5)</f>
        <v>100</v>
      </c>
      <c r="S34" s="51">
        <v>3</v>
      </c>
      <c r="T34" s="50">
        <f>MROUND(P14*0.65,AQ5)</f>
        <v>92.5</v>
      </c>
      <c r="U34" s="52">
        <v>3</v>
      </c>
      <c r="V34" s="38"/>
      <c r="W34" s="38"/>
      <c r="X34" s="38"/>
      <c r="Y34" s="38"/>
      <c r="Z34" s="38"/>
      <c r="AA34" s="38"/>
      <c r="AB34" s="38"/>
      <c r="AC34" s="38"/>
      <c r="AD34" s="38"/>
      <c r="AE34" s="38"/>
      <c r="AF34" s="38"/>
      <c r="AG34" s="38"/>
      <c r="AH34" s="38"/>
      <c r="AI34" s="38"/>
      <c r="AJ34" s="38"/>
      <c r="AK34" s="38"/>
      <c r="AL34" s="38"/>
      <c r="AM34" s="38"/>
      <c r="AN34" s="38"/>
      <c r="AO34" s="38"/>
      <c r="AP34" s="38"/>
      <c r="AQ34" s="38"/>
    </row>
    <row r="35" spans="1:43">
      <c r="A35" s="38"/>
      <c r="B35" s="354" t="s">
        <v>19</v>
      </c>
      <c r="C35" s="355"/>
      <c r="D35" s="50">
        <f>MROUND(H14*0.35,AQ5)</f>
        <v>35</v>
      </c>
      <c r="E35" s="51">
        <v>5</v>
      </c>
      <c r="F35" s="50">
        <f>MROUND(H14*0.45,AQ5)</f>
        <v>45</v>
      </c>
      <c r="G35" s="51">
        <v>5</v>
      </c>
      <c r="H35" s="50">
        <f>MROUND(H14*0.55,AQ5)</f>
        <v>55</v>
      </c>
      <c r="I35" s="51">
        <v>3</v>
      </c>
      <c r="J35" s="50">
        <f>H35</f>
        <v>55</v>
      </c>
      <c r="K35" s="51">
        <v>5</v>
      </c>
      <c r="L35" s="50">
        <f>J35</f>
        <v>55</v>
      </c>
      <c r="M35" s="51">
        <v>7</v>
      </c>
      <c r="N35" s="50">
        <f>L35</f>
        <v>55</v>
      </c>
      <c r="O35" s="51">
        <v>4</v>
      </c>
      <c r="P35" s="50">
        <f>N35</f>
        <v>55</v>
      </c>
      <c r="Q35" s="51">
        <v>6</v>
      </c>
      <c r="R35" s="50">
        <f>P35</f>
        <v>55</v>
      </c>
      <c r="S35" s="51">
        <v>8</v>
      </c>
      <c r="T35" s="50"/>
      <c r="U35" s="53"/>
      <c r="V35" s="38"/>
      <c r="W35" s="38"/>
      <c r="X35" s="38"/>
      <c r="Y35" s="38"/>
      <c r="Z35" s="38"/>
      <c r="AA35" s="38"/>
      <c r="AB35" s="38"/>
      <c r="AC35" s="38"/>
      <c r="AD35" s="38"/>
      <c r="AE35" s="38"/>
      <c r="AF35" s="38"/>
      <c r="AG35" s="38"/>
      <c r="AH35" s="38"/>
      <c r="AI35" s="38"/>
      <c r="AJ35" s="38"/>
      <c r="AK35" s="38"/>
      <c r="AL35" s="38"/>
      <c r="AM35" s="38"/>
      <c r="AN35" s="38"/>
      <c r="AO35" s="38"/>
      <c r="AP35" s="38"/>
      <c r="AQ35" s="38"/>
    </row>
    <row r="36" spans="1:43" ht="15.75" customHeight="1" thickBot="1">
      <c r="A36" s="38"/>
      <c r="B36" s="356" t="s">
        <v>12</v>
      </c>
      <c r="C36" s="357"/>
      <c r="D36" s="358" t="s">
        <v>20</v>
      </c>
      <c r="E36" s="359"/>
      <c r="F36" s="359"/>
      <c r="G36" s="359"/>
      <c r="H36" s="359"/>
      <c r="I36" s="359"/>
      <c r="J36" s="359"/>
      <c r="K36" s="359"/>
      <c r="L36" s="359"/>
      <c r="M36" s="359"/>
      <c r="N36" s="359"/>
      <c r="O36" s="359"/>
      <c r="P36" s="359"/>
      <c r="Q36" s="359"/>
      <c r="R36" s="359"/>
      <c r="S36" s="359"/>
      <c r="T36" s="359"/>
      <c r="U36" s="360"/>
      <c r="V36" s="38"/>
      <c r="W36" s="38"/>
      <c r="X36" s="38"/>
      <c r="Y36" s="38"/>
      <c r="Z36" s="38"/>
      <c r="AA36" s="38"/>
      <c r="AB36" s="38"/>
      <c r="AC36" s="38"/>
      <c r="AD36" s="38"/>
      <c r="AE36" s="38"/>
      <c r="AF36" s="38"/>
      <c r="AG36" s="38"/>
      <c r="AH36" s="38"/>
      <c r="AI36" s="38"/>
      <c r="AJ36" s="38"/>
      <c r="AK36" s="38"/>
      <c r="AL36" s="38"/>
      <c r="AM36" s="38"/>
      <c r="AN36" s="38"/>
      <c r="AO36" s="38"/>
      <c r="AP36" s="38"/>
      <c r="AQ36" s="38"/>
    </row>
    <row r="37" spans="1:43" ht="4.5" customHeight="1" thickBot="1">
      <c r="A37" s="38"/>
      <c r="B37" s="55"/>
      <c r="C37" s="55"/>
      <c r="D37" s="39"/>
      <c r="E37" s="39"/>
      <c r="F37" s="39"/>
      <c r="G37" s="39"/>
      <c r="H37" s="39"/>
      <c r="I37" s="39"/>
      <c r="J37" s="39"/>
      <c r="K37" s="39"/>
      <c r="L37" s="39"/>
      <c r="M37" s="39"/>
      <c r="N37" s="39"/>
      <c r="O37" s="39"/>
      <c r="P37" s="39"/>
      <c r="Q37" s="39"/>
      <c r="R37" s="39"/>
      <c r="S37" s="39"/>
      <c r="T37" s="39"/>
      <c r="U37" s="39"/>
      <c r="V37" s="38"/>
      <c r="W37" s="38"/>
      <c r="X37" s="38"/>
      <c r="Y37" s="38"/>
      <c r="Z37" s="38"/>
      <c r="AA37" s="38"/>
      <c r="AB37" s="38"/>
      <c r="AC37" s="38"/>
      <c r="AD37" s="38"/>
      <c r="AE37" s="38"/>
      <c r="AF37" s="38"/>
      <c r="AG37" s="38"/>
      <c r="AH37" s="38"/>
      <c r="AI37" s="38"/>
      <c r="AJ37" s="38"/>
      <c r="AK37" s="38"/>
      <c r="AL37" s="38"/>
      <c r="AM37" s="38"/>
      <c r="AN37" s="38"/>
      <c r="AO37" s="38"/>
      <c r="AP37" s="38"/>
      <c r="AQ37" s="38"/>
    </row>
    <row r="38" spans="1:43" ht="15.75" customHeight="1" thickBot="1">
      <c r="A38" s="38"/>
      <c r="B38" s="350" t="s">
        <v>45</v>
      </c>
      <c r="C38" s="351"/>
      <c r="D38" s="351"/>
      <c r="E38" s="63"/>
      <c r="F38" s="64"/>
      <c r="G38" s="63"/>
      <c r="H38" s="64"/>
      <c r="I38" s="65"/>
      <c r="J38" s="64"/>
      <c r="K38" s="63"/>
      <c r="L38" s="64"/>
      <c r="M38" s="63"/>
      <c r="N38" s="64"/>
      <c r="O38" s="63"/>
      <c r="P38" s="64"/>
      <c r="Q38" s="63"/>
      <c r="R38" s="64"/>
      <c r="S38" s="63"/>
      <c r="T38" s="64"/>
      <c r="U38" s="66"/>
      <c r="V38" s="38"/>
      <c r="W38" s="38"/>
      <c r="X38" s="38"/>
      <c r="Y38" s="38"/>
      <c r="Z38" s="38"/>
      <c r="AA38" s="38"/>
      <c r="AB38" s="38"/>
      <c r="AC38" s="38"/>
      <c r="AD38" s="38"/>
      <c r="AE38" s="38"/>
      <c r="AF38" s="38"/>
      <c r="AG38" s="38"/>
      <c r="AH38" s="38"/>
      <c r="AI38" s="38"/>
      <c r="AJ38" s="38"/>
      <c r="AK38" s="38"/>
      <c r="AL38" s="38"/>
      <c r="AM38" s="38"/>
      <c r="AN38" s="38"/>
      <c r="AO38" s="38"/>
      <c r="AP38" s="38"/>
      <c r="AQ38" s="38"/>
    </row>
    <row r="39" spans="1:43">
      <c r="A39" s="38"/>
      <c r="B39" s="354" t="s">
        <v>7</v>
      </c>
      <c r="C39" s="355"/>
      <c r="D39" s="50">
        <f>MROUND(L14*0.75,AQ5)</f>
        <v>65</v>
      </c>
      <c r="E39" s="51">
        <v>5</v>
      </c>
      <c r="F39" s="50">
        <f>MROUND(L14*0.85,AQ5)</f>
        <v>72.5</v>
      </c>
      <c r="G39" s="51">
        <v>3</v>
      </c>
      <c r="H39" s="68">
        <f>MROUND(L14*0.95,AQ5)</f>
        <v>80</v>
      </c>
      <c r="I39" s="69">
        <v>1</v>
      </c>
      <c r="J39" s="50">
        <f>MROUND(L14*0.9,AQ5)</f>
        <v>77.5</v>
      </c>
      <c r="K39" s="51">
        <v>3</v>
      </c>
      <c r="L39" s="50">
        <f>MROUND(L14*0.85,AQ5)</f>
        <v>72.5</v>
      </c>
      <c r="M39" s="51">
        <v>5</v>
      </c>
      <c r="N39" s="50">
        <f>MROUND(L14*0.8,AQ5)</f>
        <v>67.5</v>
      </c>
      <c r="O39" s="51">
        <v>3</v>
      </c>
      <c r="P39" s="50">
        <f>MROUND(L14*0.75,AQ5)</f>
        <v>65</v>
      </c>
      <c r="Q39" s="51">
        <v>5</v>
      </c>
      <c r="R39" s="50">
        <f>MROUND(L14*0.7,AQ5)</f>
        <v>60</v>
      </c>
      <c r="S39" s="51">
        <v>3</v>
      </c>
      <c r="T39" s="50">
        <f>MROUND(L14*0.65,AQ5)</f>
        <v>55</v>
      </c>
      <c r="U39" s="52">
        <v>5</v>
      </c>
      <c r="V39" s="38"/>
      <c r="W39" s="38"/>
      <c r="X39" s="38"/>
      <c r="Y39" s="38"/>
      <c r="Z39" s="38"/>
      <c r="AA39" s="38"/>
      <c r="AB39" s="38"/>
      <c r="AC39" s="38"/>
      <c r="AD39" s="38"/>
      <c r="AE39" s="38"/>
      <c r="AF39" s="38"/>
      <c r="AG39" s="38"/>
      <c r="AH39" s="38"/>
      <c r="AI39" s="38"/>
      <c r="AJ39" s="38"/>
      <c r="AK39" s="38"/>
      <c r="AL39" s="38"/>
      <c r="AM39" s="38"/>
      <c r="AN39" s="38"/>
      <c r="AO39" s="38"/>
      <c r="AP39" s="38"/>
      <c r="AQ39" s="38"/>
    </row>
    <row r="40" spans="1:43" ht="16.2">
      <c r="A40" s="38"/>
      <c r="B40" s="354" t="s">
        <v>38</v>
      </c>
      <c r="C40" s="355"/>
      <c r="D40" s="50">
        <f>MROUND(X14*0.75,AQ5)</f>
        <v>75</v>
      </c>
      <c r="E40" s="51">
        <v>5</v>
      </c>
      <c r="F40" s="50">
        <f>MROUND(X14*0.85,AQ5)</f>
        <v>85</v>
      </c>
      <c r="G40" s="51" t="s">
        <v>46</v>
      </c>
      <c r="H40" s="68">
        <f>MROUND(X14*0.95,AQ5)</f>
        <v>95</v>
      </c>
      <c r="I40" s="70" t="s">
        <v>47</v>
      </c>
      <c r="J40" s="50">
        <f>MROUND(X14*0.9,AQ5)</f>
        <v>90</v>
      </c>
      <c r="K40" s="51" t="s">
        <v>46</v>
      </c>
      <c r="L40" s="71">
        <f>MROUND(X14*0.85,AQ5)</f>
        <v>85</v>
      </c>
      <c r="M40" s="51" t="s">
        <v>48</v>
      </c>
      <c r="N40" s="71">
        <f>MROUND(X14*0.8,AQ5)</f>
        <v>80</v>
      </c>
      <c r="O40" s="51" t="s">
        <v>46</v>
      </c>
      <c r="P40" s="71">
        <f>MROUND(X14*0.75,AQ5)</f>
        <v>75</v>
      </c>
      <c r="Q40" s="51" t="s">
        <v>48</v>
      </c>
      <c r="R40" s="71">
        <f>MROUND(X14*0.7,AQ5)</f>
        <v>70</v>
      </c>
      <c r="S40" s="51" t="s">
        <v>46</v>
      </c>
      <c r="T40" s="71">
        <f>MROUND(X14*0.65,AQ5)</f>
        <v>65</v>
      </c>
      <c r="U40" s="53" t="s">
        <v>49</v>
      </c>
      <c r="V40" s="38"/>
      <c r="W40" s="38"/>
      <c r="X40" s="38"/>
      <c r="Y40" s="38"/>
      <c r="Z40" s="38"/>
      <c r="AA40" s="38"/>
      <c r="AB40" s="38"/>
      <c r="AC40" s="38"/>
      <c r="AD40" s="38"/>
      <c r="AE40" s="38"/>
      <c r="AF40" s="38"/>
      <c r="AG40" s="38"/>
      <c r="AH40" s="38"/>
      <c r="AI40" s="38"/>
      <c r="AJ40" s="38"/>
      <c r="AK40" s="38"/>
      <c r="AL40" s="38"/>
      <c r="AM40" s="38"/>
      <c r="AN40" s="38"/>
      <c r="AO40" s="38"/>
      <c r="AP40" s="38"/>
      <c r="AQ40" s="38"/>
    </row>
    <row r="41" spans="1:43">
      <c r="A41" s="38"/>
      <c r="B41" s="354" t="s">
        <v>50</v>
      </c>
      <c r="C41" s="355"/>
      <c r="D41" s="50">
        <f>MROUND(L14*0.4,AQ5)</f>
        <v>35</v>
      </c>
      <c r="E41" s="51">
        <v>6</v>
      </c>
      <c r="F41" s="50">
        <f>MROUND(L14*0.5,AQ5)</f>
        <v>42.5</v>
      </c>
      <c r="G41" s="51">
        <v>5</v>
      </c>
      <c r="H41" s="50">
        <f>MROUND(L14*0.6,AQ5)</f>
        <v>50</v>
      </c>
      <c r="I41" s="51">
        <v>3</v>
      </c>
      <c r="J41" s="50">
        <f>H41</f>
        <v>50</v>
      </c>
      <c r="K41" s="51">
        <v>5</v>
      </c>
      <c r="L41" s="50">
        <f>J41</f>
        <v>50</v>
      </c>
      <c r="M41" s="51">
        <v>7</v>
      </c>
      <c r="N41" s="50">
        <f>L41</f>
        <v>50</v>
      </c>
      <c r="O41" s="51">
        <v>4</v>
      </c>
      <c r="P41" s="50">
        <f>N41</f>
        <v>50</v>
      </c>
      <c r="Q41" s="51">
        <v>6</v>
      </c>
      <c r="R41" s="50">
        <f>P41</f>
        <v>50</v>
      </c>
      <c r="S41" s="51">
        <v>8</v>
      </c>
      <c r="T41" s="50"/>
      <c r="U41" s="53"/>
      <c r="V41" s="38"/>
      <c r="W41" s="38"/>
      <c r="X41" s="38"/>
      <c r="Y41" s="38"/>
      <c r="Z41" s="38"/>
      <c r="AA41" s="38"/>
      <c r="AB41" s="38"/>
      <c r="AC41" s="38"/>
      <c r="AD41" s="38"/>
      <c r="AE41" s="38"/>
      <c r="AF41" s="38"/>
      <c r="AG41" s="38"/>
      <c r="AH41" s="38"/>
      <c r="AI41" s="38"/>
      <c r="AJ41" s="38"/>
      <c r="AK41" s="38"/>
      <c r="AL41" s="38"/>
      <c r="AM41" s="38"/>
      <c r="AN41" s="38"/>
      <c r="AO41" s="38"/>
      <c r="AP41" s="38"/>
      <c r="AQ41" s="38"/>
    </row>
    <row r="42" spans="1:43" ht="15.75" customHeight="1" thickBot="1">
      <c r="A42" s="38"/>
      <c r="B42" s="356" t="s">
        <v>12</v>
      </c>
      <c r="C42" s="357"/>
      <c r="D42" s="358" t="s">
        <v>18</v>
      </c>
      <c r="E42" s="359"/>
      <c r="F42" s="359"/>
      <c r="G42" s="359"/>
      <c r="H42" s="359"/>
      <c r="I42" s="359"/>
      <c r="J42" s="359"/>
      <c r="K42" s="359"/>
      <c r="L42" s="359"/>
      <c r="M42" s="359"/>
      <c r="N42" s="359"/>
      <c r="O42" s="359"/>
      <c r="P42" s="359"/>
      <c r="Q42" s="359"/>
      <c r="R42" s="359"/>
      <c r="S42" s="359"/>
      <c r="T42" s="359"/>
      <c r="U42" s="360"/>
      <c r="V42" s="38"/>
      <c r="W42" s="38"/>
      <c r="X42" s="38"/>
      <c r="Y42" s="38"/>
      <c r="Z42" s="38"/>
      <c r="AA42" s="38"/>
      <c r="AB42" s="38"/>
      <c r="AC42" s="38"/>
      <c r="AD42" s="38"/>
      <c r="AE42" s="38"/>
      <c r="AF42" s="38"/>
      <c r="AG42" s="38"/>
      <c r="AH42" s="38"/>
      <c r="AI42" s="38"/>
      <c r="AJ42" s="38"/>
      <c r="AK42" s="38"/>
      <c r="AL42" s="38"/>
      <c r="AM42" s="38"/>
      <c r="AN42" s="38"/>
      <c r="AO42" s="38"/>
      <c r="AP42" s="38"/>
      <c r="AQ42" s="38"/>
    </row>
    <row r="43" spans="1:43">
      <c r="A43" s="38"/>
      <c r="B43" s="38"/>
      <c r="C43" s="38"/>
      <c r="D43" s="39"/>
      <c r="E43" s="39"/>
      <c r="F43" s="39"/>
      <c r="G43" s="39"/>
      <c r="H43" s="39"/>
      <c r="I43" s="39"/>
      <c r="J43" s="39"/>
      <c r="K43" s="39"/>
      <c r="L43" s="39"/>
      <c r="M43" s="39"/>
      <c r="N43" s="39"/>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row>
    <row r="44" spans="1:43">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row>
    <row r="45" spans="1:43">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row>
    <row r="46" spans="1:43">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row>
    <row r="47" spans="1:43">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row>
    <row r="48" spans="1:43">
      <c r="A48" s="38"/>
      <c r="B48" s="38"/>
      <c r="C48" s="38"/>
      <c r="D48" s="39"/>
      <c r="E48" s="39"/>
      <c r="F48" s="39"/>
      <c r="G48" s="39"/>
      <c r="H48" s="39"/>
      <c r="I48" s="39"/>
      <c r="J48" s="39"/>
      <c r="K48" s="39"/>
      <c r="L48" s="39"/>
      <c r="M48" s="39"/>
      <c r="N48" s="39"/>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row>
  </sheetData>
  <mergeCells count="57">
    <mergeCell ref="B40:C40"/>
    <mergeCell ref="B41:C41"/>
    <mergeCell ref="B42:C42"/>
    <mergeCell ref="D42:U42"/>
    <mergeCell ref="B34:C34"/>
    <mergeCell ref="B35:C35"/>
    <mergeCell ref="B36:C36"/>
    <mergeCell ref="D36:U36"/>
    <mergeCell ref="B38:D38"/>
    <mergeCell ref="B39:C39"/>
    <mergeCell ref="B33:D33"/>
    <mergeCell ref="B22:D22"/>
    <mergeCell ref="B23:C23"/>
    <mergeCell ref="B24:C24"/>
    <mergeCell ref="B25:C25"/>
    <mergeCell ref="D25:U25"/>
    <mergeCell ref="B27:D27"/>
    <mergeCell ref="B28:C28"/>
    <mergeCell ref="B29:C29"/>
    <mergeCell ref="B30:C30"/>
    <mergeCell ref="B31:C31"/>
    <mergeCell ref="D31:U31"/>
    <mergeCell ref="B16:D16"/>
    <mergeCell ref="B17:C17"/>
    <mergeCell ref="B18:C18"/>
    <mergeCell ref="B19:C19"/>
    <mergeCell ref="B20:C20"/>
    <mergeCell ref="D20:U20"/>
    <mergeCell ref="X14:Y14"/>
    <mergeCell ref="N13:O14"/>
    <mergeCell ref="P13:Q13"/>
    <mergeCell ref="R13:S14"/>
    <mergeCell ref="T13:U13"/>
    <mergeCell ref="V13:W14"/>
    <mergeCell ref="X13:Y13"/>
    <mergeCell ref="P14:Q14"/>
    <mergeCell ref="T14:U14"/>
    <mergeCell ref="B9:J9"/>
    <mergeCell ref="K9:U9"/>
    <mergeCell ref="B11:C11"/>
    <mergeCell ref="D11:E11"/>
    <mergeCell ref="B13:C14"/>
    <mergeCell ref="D13:E13"/>
    <mergeCell ref="F13:G14"/>
    <mergeCell ref="H13:I13"/>
    <mergeCell ref="J13:K14"/>
    <mergeCell ref="L13:M13"/>
    <mergeCell ref="D14:E14"/>
    <mergeCell ref="H14:I14"/>
    <mergeCell ref="L14:M14"/>
    <mergeCell ref="B8:J8"/>
    <mergeCell ref="K8:U8"/>
    <mergeCell ref="B2:U2"/>
    <mergeCell ref="B3:U3"/>
    <mergeCell ref="B4:U4"/>
    <mergeCell ref="B5:U5"/>
    <mergeCell ref="B7:U7"/>
  </mergeCells>
  <phoneticPr fontId="2" type="noConversion"/>
  <conditionalFormatting sqref="D17 D23:D24 D28 D34:D35 D39 R39 T39 T28 T34:T35 R34:R35 R28 P28 P34:P35 P39 N39 N34:N35 N28 L28 L34:L35 L39 J39 J34:J35 J28 H28 H34:H35 H39 F39 F34:F35 F28 L17 N17 P17 R17 T17 T23:T24 R23:R24 P23:P24 N23:N24 L23:L24 J23:J24 J17 H23:H24 H17 F23:F24 F17 F19 H19 J19 T19 R19 P19 N19 L19 D19 F30 H30 J30 L30 N30 P30 R30 T30 D30 F41 H41 J41 L41 N41 P41 T41 R41 D41">
    <cfRule type="expression" dxfId="68" priority="1">
      <formula>$D$11=$AQ$4</formula>
    </cfRule>
  </conditionalFormatting>
  <conditionalFormatting sqref="T13:T14 P13:P14 L13:L14 H13:H14">
    <cfRule type="expression" dxfId="67" priority="2">
      <formula>$D$11=$AQ$4</formula>
    </cfRule>
  </conditionalFormatting>
  <conditionalFormatting sqref="D18 L18 N18 P18 R18 T18 J18 H18 F18">
    <cfRule type="expression" dxfId="66" priority="3">
      <formula>$D$11=$AQ$4</formula>
    </cfRule>
  </conditionalFormatting>
  <conditionalFormatting sqref="X13:X14 Y14">
    <cfRule type="expression" dxfId="65" priority="4">
      <formula>$D$11=$AQ$4</formula>
    </cfRule>
  </conditionalFormatting>
  <conditionalFormatting sqref="F29 H29 J29 L29 N29 P29 R29 T29 D29">
    <cfRule type="expression" dxfId="64" priority="5">
      <formula>$D$11=$AQ$4</formula>
    </cfRule>
  </conditionalFormatting>
  <conditionalFormatting sqref="F40 H40 J40 L40 N40 P40 T40 R40 D40">
    <cfRule type="expression" dxfId="63" priority="6">
      <formula>$D$11=$AQ$4</formula>
    </cfRule>
  </conditionalFormatting>
  <dataValidations count="1">
    <dataValidation type="list" allowBlank="1" showErrorMessage="1" sqref="D11" xr:uid="{F0F5FFCC-C623-4AFB-BD5E-A41E2F826D35}">
      <formula1>$AQ$2:$AQ$4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Q1000"/>
  <sheetViews>
    <sheetView workbookViewId="0">
      <selection activeCell="AG29" sqref="AG29"/>
    </sheetView>
  </sheetViews>
  <sheetFormatPr defaultColWidth="14.44140625" defaultRowHeight="15" customHeight="1"/>
  <cols>
    <col min="1" max="1" width="4.33203125" customWidth="1"/>
    <col min="2" max="3" width="8" customWidth="1"/>
    <col min="4" max="4" width="5.33203125" customWidth="1"/>
    <col min="5" max="5" width="4.5546875" customWidth="1"/>
    <col min="6" max="6" width="5.33203125" customWidth="1"/>
    <col min="7" max="7" width="4.5546875" customWidth="1"/>
    <col min="8" max="8" width="5.33203125" customWidth="1"/>
    <col min="9" max="9" width="4.5546875" customWidth="1"/>
    <col min="10" max="10" width="5.33203125" customWidth="1"/>
    <col min="11" max="11" width="4.5546875" customWidth="1"/>
    <col min="12" max="12" width="5.33203125" customWidth="1"/>
    <col min="13" max="13" width="4.5546875" customWidth="1"/>
    <col min="14" max="14" width="5.33203125" customWidth="1"/>
    <col min="15" max="15" width="4.5546875" customWidth="1"/>
    <col min="16" max="16" width="5.33203125" customWidth="1"/>
    <col min="17" max="17" width="4.5546875" customWidth="1"/>
    <col min="18" max="18" width="5.33203125" customWidth="1"/>
    <col min="19" max="19" width="4.5546875" customWidth="1"/>
    <col min="20" max="20" width="5.33203125" customWidth="1"/>
    <col min="21" max="21" width="4.5546875" customWidth="1"/>
    <col min="22" max="39" width="4.33203125" customWidth="1"/>
    <col min="40" max="43" width="9.109375" customWidth="1"/>
  </cols>
  <sheetData>
    <row r="1" spans="1:43" ht="4.5" customHeight="1">
      <c r="A1" s="1"/>
      <c r="B1" s="1"/>
      <c r="C1" s="1"/>
      <c r="D1" s="2"/>
      <c r="E1" s="2"/>
      <c r="F1" s="2"/>
      <c r="G1" s="2"/>
      <c r="H1" s="2"/>
      <c r="I1" s="2"/>
      <c r="J1" s="2"/>
      <c r="K1" s="2"/>
      <c r="L1" s="2"/>
      <c r="M1" s="2"/>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ht="15.6">
      <c r="A2" s="1"/>
      <c r="B2" s="282" t="s">
        <v>26</v>
      </c>
      <c r="C2" s="283"/>
      <c r="D2" s="283"/>
      <c r="E2" s="283"/>
      <c r="F2" s="283"/>
      <c r="G2" s="283"/>
      <c r="H2" s="283"/>
      <c r="I2" s="283"/>
      <c r="J2" s="283"/>
      <c r="K2" s="283"/>
      <c r="L2" s="283"/>
      <c r="M2" s="283"/>
      <c r="N2" s="283"/>
      <c r="O2" s="283"/>
      <c r="P2" s="283"/>
      <c r="Q2" s="283"/>
      <c r="R2" s="283"/>
      <c r="S2" s="283"/>
      <c r="T2" s="283"/>
      <c r="U2" s="284"/>
      <c r="V2" s="1"/>
      <c r="W2" s="1"/>
      <c r="X2" s="1"/>
      <c r="Y2" s="1"/>
      <c r="Z2" s="1"/>
      <c r="AA2" s="1"/>
      <c r="AB2" s="1"/>
      <c r="AC2" s="1"/>
      <c r="AD2" s="1"/>
      <c r="AE2" s="1"/>
      <c r="AF2" s="1"/>
      <c r="AG2" s="1"/>
      <c r="AH2" s="1"/>
      <c r="AI2" s="1"/>
      <c r="AJ2" s="1"/>
      <c r="AK2" s="1"/>
      <c r="AL2" s="1"/>
      <c r="AM2" s="1"/>
      <c r="AN2" s="1"/>
      <c r="AO2" s="1"/>
      <c r="AP2" s="1"/>
      <c r="AQ2" s="1" t="s">
        <v>0</v>
      </c>
    </row>
    <row r="3" spans="1:43" ht="15.6">
      <c r="A3" s="1"/>
      <c r="B3" s="285" t="s">
        <v>909</v>
      </c>
      <c r="C3" s="286"/>
      <c r="D3" s="286"/>
      <c r="E3" s="286"/>
      <c r="F3" s="286"/>
      <c r="G3" s="286"/>
      <c r="H3" s="286"/>
      <c r="I3" s="286"/>
      <c r="J3" s="286"/>
      <c r="K3" s="286"/>
      <c r="L3" s="286"/>
      <c r="M3" s="286"/>
      <c r="N3" s="286"/>
      <c r="O3" s="286"/>
      <c r="P3" s="286"/>
      <c r="Q3" s="286"/>
      <c r="R3" s="286"/>
      <c r="S3" s="286"/>
      <c r="T3" s="286"/>
      <c r="U3" s="287"/>
      <c r="V3" s="1"/>
      <c r="W3" s="1"/>
      <c r="X3" s="1"/>
      <c r="Y3" s="1"/>
      <c r="Z3" s="1"/>
      <c r="AA3" s="1"/>
      <c r="AB3" s="1"/>
      <c r="AC3" s="1"/>
      <c r="AD3" s="1"/>
      <c r="AE3" s="1"/>
      <c r="AF3" s="1"/>
      <c r="AG3" s="1"/>
      <c r="AH3" s="1"/>
      <c r="AI3" s="1"/>
      <c r="AJ3" s="1"/>
      <c r="AK3" s="1"/>
      <c r="AL3" s="1"/>
      <c r="AM3" s="1"/>
      <c r="AN3" s="1"/>
      <c r="AO3" s="1"/>
      <c r="AP3" s="1"/>
      <c r="AQ3" s="1" t="s">
        <v>1</v>
      </c>
    </row>
    <row r="4" spans="1:43" ht="15.6">
      <c r="A4" s="1"/>
      <c r="B4" s="285" t="s">
        <v>27</v>
      </c>
      <c r="C4" s="286"/>
      <c r="D4" s="286"/>
      <c r="E4" s="286"/>
      <c r="F4" s="286"/>
      <c r="G4" s="286"/>
      <c r="H4" s="286"/>
      <c r="I4" s="286"/>
      <c r="J4" s="286"/>
      <c r="K4" s="286"/>
      <c r="L4" s="286"/>
      <c r="M4" s="286"/>
      <c r="N4" s="286"/>
      <c r="O4" s="286"/>
      <c r="P4" s="286"/>
      <c r="Q4" s="286"/>
      <c r="R4" s="286"/>
      <c r="S4" s="286"/>
      <c r="T4" s="286"/>
      <c r="U4" s="287"/>
      <c r="V4" s="1"/>
      <c r="W4" s="1"/>
      <c r="X4" s="1"/>
      <c r="Y4" s="1"/>
      <c r="Z4" s="1"/>
      <c r="AA4" s="1"/>
      <c r="AB4" s="1"/>
      <c r="AC4" s="1"/>
      <c r="AD4" s="1"/>
      <c r="AE4" s="1"/>
      <c r="AF4" s="1"/>
      <c r="AG4" s="1"/>
      <c r="AH4" s="1"/>
      <c r="AI4" s="1"/>
      <c r="AJ4" s="1"/>
      <c r="AK4" s="1"/>
      <c r="AL4" s="1"/>
      <c r="AM4" s="1"/>
      <c r="AN4" s="1"/>
      <c r="AO4" s="1"/>
      <c r="AP4" s="1"/>
      <c r="AQ4" s="1" t="s">
        <v>2</v>
      </c>
    </row>
    <row r="5" spans="1:43" ht="15.75" customHeight="1">
      <c r="A5" s="1"/>
      <c r="B5" s="307" t="s">
        <v>25</v>
      </c>
      <c r="C5" s="308"/>
      <c r="D5" s="308"/>
      <c r="E5" s="308"/>
      <c r="F5" s="308"/>
      <c r="G5" s="308"/>
      <c r="H5" s="308"/>
      <c r="I5" s="308"/>
      <c r="J5" s="308"/>
      <c r="K5" s="308"/>
      <c r="L5" s="308"/>
      <c r="M5" s="308"/>
      <c r="N5" s="308"/>
      <c r="O5" s="308"/>
      <c r="P5" s="308"/>
      <c r="Q5" s="308"/>
      <c r="R5" s="308"/>
      <c r="S5" s="308"/>
      <c r="T5" s="308"/>
      <c r="U5" s="309"/>
      <c r="V5" s="1"/>
      <c r="W5" s="1"/>
      <c r="X5" s="1"/>
      <c r="Y5" s="1"/>
      <c r="Z5" s="1"/>
      <c r="AA5" s="1"/>
      <c r="AB5" s="1"/>
      <c r="AC5" s="1"/>
      <c r="AD5" s="1"/>
      <c r="AE5" s="1"/>
      <c r="AF5" s="1"/>
      <c r="AG5" s="1"/>
      <c r="AH5" s="1"/>
      <c r="AI5" s="1"/>
      <c r="AJ5" s="1"/>
      <c r="AK5" s="1"/>
      <c r="AL5" s="1"/>
      <c r="AM5" s="1"/>
      <c r="AN5" s="1"/>
      <c r="AO5" s="1"/>
      <c r="AP5" s="1"/>
      <c r="AQ5" s="2">
        <f>IF(D11=AQ2,1,IF(D11=AQ3,5,2.5))</f>
        <v>2.5</v>
      </c>
    </row>
    <row r="6" spans="1:43" ht="4.5" customHeight="1">
      <c r="A6" s="1"/>
      <c r="B6" s="3"/>
      <c r="C6" s="3"/>
      <c r="D6" s="3"/>
      <c r="E6" s="3"/>
      <c r="F6" s="3"/>
      <c r="G6" s="3"/>
      <c r="H6" s="3"/>
      <c r="I6" s="3"/>
      <c r="J6" s="3"/>
      <c r="K6" s="3"/>
      <c r="L6" s="3"/>
      <c r="M6" s="3"/>
      <c r="N6" s="3"/>
      <c r="O6" s="3"/>
      <c r="P6" s="3"/>
      <c r="Q6" s="3"/>
      <c r="R6" s="3"/>
      <c r="S6" s="3"/>
      <c r="T6" s="3"/>
      <c r="U6" s="3"/>
      <c r="V6" s="1"/>
      <c r="W6" s="1"/>
      <c r="X6" s="1"/>
      <c r="Y6" s="1"/>
      <c r="Z6" s="1"/>
      <c r="AA6" s="1"/>
      <c r="AB6" s="1"/>
      <c r="AC6" s="1"/>
      <c r="AD6" s="1"/>
      <c r="AE6" s="1"/>
      <c r="AF6" s="1"/>
      <c r="AG6" s="1"/>
      <c r="AH6" s="1"/>
      <c r="AI6" s="1"/>
      <c r="AJ6" s="1"/>
      <c r="AK6" s="1"/>
      <c r="AL6" s="1"/>
      <c r="AM6" s="1"/>
      <c r="AN6" s="1"/>
      <c r="AO6" s="1"/>
      <c r="AP6" s="1"/>
      <c r="AQ6" s="1"/>
    </row>
    <row r="7" spans="1:43" ht="15.6">
      <c r="A7" s="1"/>
      <c r="B7" s="282" t="s">
        <v>907</v>
      </c>
      <c r="C7" s="283"/>
      <c r="D7" s="283"/>
      <c r="E7" s="283"/>
      <c r="F7" s="283"/>
      <c r="G7" s="283"/>
      <c r="H7" s="283"/>
      <c r="I7" s="283"/>
      <c r="J7" s="283"/>
      <c r="K7" s="283"/>
      <c r="L7" s="283"/>
      <c r="M7" s="283"/>
      <c r="N7" s="283"/>
      <c r="O7" s="283"/>
      <c r="P7" s="283"/>
      <c r="Q7" s="283"/>
      <c r="R7" s="283"/>
      <c r="S7" s="283"/>
      <c r="T7" s="283"/>
      <c r="U7" s="284"/>
      <c r="V7" s="1"/>
      <c r="W7" s="1"/>
      <c r="X7" s="1"/>
      <c r="Y7" s="1"/>
      <c r="Z7" s="1"/>
      <c r="AA7" s="1"/>
      <c r="AB7" s="1"/>
      <c r="AC7" s="1"/>
      <c r="AD7" s="1"/>
      <c r="AE7" s="1"/>
      <c r="AF7" s="1"/>
      <c r="AG7" s="1"/>
      <c r="AH7" s="1"/>
      <c r="AI7" s="1"/>
      <c r="AJ7" s="1"/>
      <c r="AK7" s="1"/>
      <c r="AL7" s="1"/>
      <c r="AM7" s="1"/>
      <c r="AN7" s="1"/>
      <c r="AO7" s="1"/>
      <c r="AP7" s="1"/>
      <c r="AQ7" s="1"/>
    </row>
    <row r="8" spans="1:43" ht="15.6">
      <c r="A8" s="1"/>
      <c r="B8" s="285" t="s">
        <v>28</v>
      </c>
      <c r="C8" s="310"/>
      <c r="D8" s="310"/>
      <c r="E8" s="310"/>
      <c r="F8" s="310"/>
      <c r="G8" s="310"/>
      <c r="H8" s="310"/>
      <c r="I8" s="310"/>
      <c r="J8" s="311"/>
      <c r="K8" s="316" t="s">
        <v>29</v>
      </c>
      <c r="L8" s="310"/>
      <c r="M8" s="310"/>
      <c r="N8" s="310"/>
      <c r="O8" s="310"/>
      <c r="P8" s="310"/>
      <c r="Q8" s="310"/>
      <c r="R8" s="310"/>
      <c r="S8" s="310"/>
      <c r="T8" s="310"/>
      <c r="U8" s="317"/>
      <c r="V8" s="1"/>
      <c r="W8" s="1"/>
      <c r="X8" s="1"/>
      <c r="Y8" s="1"/>
      <c r="Z8" s="1"/>
      <c r="AA8" s="1"/>
      <c r="AB8" s="1"/>
      <c r="AC8" s="1"/>
      <c r="AD8" s="1"/>
      <c r="AE8" s="1"/>
      <c r="AF8" s="1"/>
      <c r="AG8" s="1"/>
      <c r="AH8" s="1"/>
      <c r="AI8" s="1"/>
      <c r="AJ8" s="1"/>
      <c r="AK8" s="1"/>
      <c r="AL8" s="1"/>
      <c r="AM8" s="1"/>
      <c r="AN8" s="1"/>
      <c r="AO8" s="1"/>
      <c r="AP8" s="1"/>
      <c r="AQ8" s="1"/>
    </row>
    <row r="9" spans="1:43" ht="15.75" customHeight="1">
      <c r="A9" s="1"/>
      <c r="B9" s="307" t="s">
        <v>908</v>
      </c>
      <c r="C9" s="318"/>
      <c r="D9" s="318"/>
      <c r="E9" s="318"/>
      <c r="F9" s="318"/>
      <c r="G9" s="318"/>
      <c r="H9" s="318"/>
      <c r="I9" s="318"/>
      <c r="J9" s="319"/>
      <c r="K9" s="314" t="s">
        <v>30</v>
      </c>
      <c r="L9" s="314"/>
      <c r="M9" s="314"/>
      <c r="N9" s="314"/>
      <c r="O9" s="314"/>
      <c r="P9" s="314"/>
      <c r="Q9" s="314"/>
      <c r="R9" s="314"/>
      <c r="S9" s="314"/>
      <c r="T9" s="314"/>
      <c r="U9" s="315"/>
      <c r="V9" s="1"/>
      <c r="W9" s="1"/>
      <c r="X9" s="1"/>
      <c r="Y9" s="1"/>
      <c r="Z9" s="1"/>
      <c r="AA9" s="1"/>
      <c r="AB9" s="1"/>
      <c r="AC9" s="1"/>
      <c r="AD9" s="1"/>
      <c r="AE9" s="1"/>
      <c r="AF9" s="1"/>
      <c r="AG9" s="1"/>
      <c r="AH9" s="1"/>
      <c r="AI9" s="1"/>
      <c r="AJ9" s="1"/>
      <c r="AK9" s="1"/>
      <c r="AL9" s="1"/>
      <c r="AM9" s="1"/>
      <c r="AN9" s="1"/>
      <c r="AO9" s="1"/>
      <c r="AP9" s="1"/>
      <c r="AQ9" s="1"/>
    </row>
    <row r="10" spans="1:43" ht="4.5" customHeight="1">
      <c r="A10" s="1"/>
      <c r="B10" s="3"/>
      <c r="C10" s="3"/>
      <c r="D10" s="3"/>
      <c r="E10" s="3"/>
      <c r="F10" s="3"/>
      <c r="G10" s="3"/>
      <c r="H10" s="3"/>
      <c r="I10" s="3"/>
      <c r="J10" s="3"/>
      <c r="K10" s="3"/>
      <c r="L10" s="3"/>
      <c r="M10" s="3"/>
      <c r="N10" s="3"/>
      <c r="O10" s="3"/>
      <c r="P10" s="3"/>
      <c r="Q10" s="3"/>
      <c r="R10" s="3"/>
      <c r="S10" s="3"/>
      <c r="T10" s="3"/>
      <c r="U10" s="3"/>
      <c r="V10" s="1"/>
      <c r="W10" s="1"/>
      <c r="X10" s="1"/>
      <c r="Y10" s="1"/>
      <c r="Z10" s="1"/>
      <c r="AA10" s="1"/>
      <c r="AB10" s="1"/>
      <c r="AC10" s="1"/>
      <c r="AD10" s="1"/>
      <c r="AE10" s="1"/>
      <c r="AF10" s="1"/>
      <c r="AG10" s="1"/>
      <c r="AH10" s="1"/>
      <c r="AI10" s="1"/>
      <c r="AJ10" s="1"/>
      <c r="AK10" s="1"/>
      <c r="AL10" s="1"/>
      <c r="AM10" s="1"/>
      <c r="AN10" s="1"/>
      <c r="AO10" s="1"/>
      <c r="AP10" s="1"/>
      <c r="AQ10" s="1"/>
    </row>
    <row r="11" spans="1:43" ht="14.4">
      <c r="A11" s="1"/>
      <c r="B11" s="322" t="s">
        <v>3</v>
      </c>
      <c r="C11" s="323"/>
      <c r="D11" s="320" t="s">
        <v>24</v>
      </c>
      <c r="E11" s="321"/>
      <c r="F11" s="3"/>
      <c r="G11" s="3"/>
      <c r="H11" s="3"/>
      <c r="I11" s="3"/>
      <c r="J11" s="3"/>
      <c r="K11" s="3"/>
      <c r="L11" s="3"/>
      <c r="M11" s="3"/>
      <c r="N11" s="3"/>
      <c r="O11" s="3"/>
      <c r="P11" s="3"/>
      <c r="Q11" s="3"/>
      <c r="R11" s="3"/>
      <c r="S11" s="3"/>
      <c r="T11" s="3"/>
      <c r="U11" s="3"/>
      <c r="V11" s="1"/>
      <c r="W11" s="1"/>
      <c r="X11" s="1"/>
      <c r="Y11" s="1"/>
      <c r="Z11" s="1"/>
      <c r="AA11" s="1"/>
      <c r="AB11" s="1"/>
      <c r="AC11" s="1"/>
      <c r="AD11" s="1"/>
      <c r="AE11" s="1"/>
      <c r="AF11" s="1"/>
      <c r="AG11" s="1"/>
      <c r="AH11" s="1"/>
      <c r="AI11" s="1"/>
      <c r="AJ11" s="1"/>
      <c r="AK11" s="1"/>
      <c r="AL11" s="1"/>
      <c r="AM11" s="1"/>
      <c r="AN11" s="1"/>
      <c r="AO11" s="1"/>
      <c r="AP11" s="1"/>
      <c r="AQ11" s="1"/>
    </row>
    <row r="12" spans="1:43" ht="4.5" customHeight="1">
      <c r="A12" s="1"/>
      <c r="B12" s="1"/>
      <c r="C12" s="1"/>
      <c r="D12" s="2"/>
      <c r="E12" s="2"/>
      <c r="F12" s="2"/>
      <c r="G12" s="2"/>
      <c r="H12" s="2"/>
      <c r="I12" s="2"/>
      <c r="J12" s="2"/>
      <c r="K12" s="2"/>
      <c r="L12" s="2"/>
      <c r="M12" s="2"/>
      <c r="N12" s="2"/>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ht="14.4">
      <c r="A13" s="1"/>
      <c r="B13" s="324" t="s">
        <v>4</v>
      </c>
      <c r="C13" s="328"/>
      <c r="D13" s="312" t="s">
        <v>5</v>
      </c>
      <c r="E13" s="313"/>
      <c r="F13" s="324" t="s">
        <v>6</v>
      </c>
      <c r="G13" s="325"/>
      <c r="H13" s="302">
        <v>172.5</v>
      </c>
      <c r="I13" s="303"/>
      <c r="J13" s="324" t="s">
        <v>7</v>
      </c>
      <c r="K13" s="325"/>
      <c r="L13" s="302">
        <v>102.5</v>
      </c>
      <c r="M13" s="313"/>
      <c r="N13" s="324" t="s">
        <v>8</v>
      </c>
      <c r="O13" s="325"/>
      <c r="P13" s="302">
        <v>187.5</v>
      </c>
      <c r="Q13" s="313"/>
      <c r="R13" s="324" t="s">
        <v>9</v>
      </c>
      <c r="S13" s="325"/>
      <c r="T13" s="302">
        <v>67.5</v>
      </c>
      <c r="U13" s="313"/>
      <c r="V13" s="1"/>
      <c r="W13" s="1"/>
      <c r="X13" s="1"/>
      <c r="Y13" s="1"/>
      <c r="Z13" s="1"/>
      <c r="AA13" s="1"/>
      <c r="AB13" s="1"/>
      <c r="AC13" s="1"/>
      <c r="AD13" s="1"/>
      <c r="AE13" s="1"/>
      <c r="AF13" s="1"/>
      <c r="AG13" s="1"/>
      <c r="AH13" s="1"/>
      <c r="AI13" s="1"/>
      <c r="AJ13" s="1"/>
      <c r="AK13" s="1"/>
      <c r="AL13" s="1"/>
      <c r="AM13" s="1"/>
      <c r="AN13" s="1"/>
      <c r="AO13" s="1"/>
      <c r="AP13" s="1"/>
      <c r="AQ13" s="1"/>
    </row>
    <row r="14" spans="1:43" ht="15.75" customHeight="1">
      <c r="A14" s="1"/>
      <c r="B14" s="326"/>
      <c r="C14" s="329"/>
      <c r="D14" s="330" t="s">
        <v>10</v>
      </c>
      <c r="E14" s="331"/>
      <c r="F14" s="326"/>
      <c r="G14" s="327"/>
      <c r="H14" s="369">
        <f>CEILING(H13*0.9,AQ5)</f>
        <v>157.5</v>
      </c>
      <c r="I14" s="370"/>
      <c r="J14" s="326"/>
      <c r="K14" s="327"/>
      <c r="L14" s="304">
        <f>CEILING(L13*0.9,AQ5)</f>
        <v>92.5</v>
      </c>
      <c r="M14" s="305"/>
      <c r="N14" s="326"/>
      <c r="O14" s="327"/>
      <c r="P14" s="304">
        <f>CEILING(P13*0.9,AQ5)</f>
        <v>170</v>
      </c>
      <c r="Q14" s="305"/>
      <c r="R14" s="326"/>
      <c r="S14" s="327"/>
      <c r="T14" s="304">
        <f>CEILING(T13*0.9,AQ5)</f>
        <v>62.5</v>
      </c>
      <c r="U14" s="305"/>
      <c r="V14" s="1"/>
      <c r="W14" s="1"/>
      <c r="X14" s="1"/>
      <c r="Y14" s="1"/>
      <c r="Z14" s="1"/>
      <c r="AA14" s="1"/>
      <c r="AB14" s="1"/>
      <c r="AC14" s="1"/>
      <c r="AD14" s="1"/>
      <c r="AE14" s="1"/>
      <c r="AF14" s="1"/>
      <c r="AG14" s="1"/>
      <c r="AH14" s="1"/>
      <c r="AI14" s="1"/>
      <c r="AJ14" s="1"/>
      <c r="AK14" s="1"/>
      <c r="AL14" s="1"/>
      <c r="AM14" s="1"/>
      <c r="AN14" s="1"/>
      <c r="AO14" s="1"/>
      <c r="AP14" s="1"/>
      <c r="AQ14" s="1"/>
    </row>
    <row r="15" spans="1:43" ht="4.5" customHeight="1">
      <c r="A15" s="1"/>
      <c r="B15" s="4"/>
      <c r="C15" s="4"/>
      <c r="D15" s="2"/>
      <c r="E15" s="2"/>
      <c r="F15" s="4"/>
      <c r="G15" s="4"/>
      <c r="H15" s="4"/>
      <c r="I15" s="4"/>
      <c r="J15" s="4"/>
      <c r="K15" s="4"/>
      <c r="L15" s="4"/>
      <c r="M15" s="4"/>
      <c r="N15" s="4"/>
      <c r="O15" s="4"/>
      <c r="P15" s="4"/>
      <c r="Q15" s="4"/>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ht="15.75" customHeight="1">
      <c r="A16" s="1"/>
      <c r="B16" s="295" t="s">
        <v>31</v>
      </c>
      <c r="C16" s="283"/>
      <c r="D16" s="296"/>
      <c r="E16" s="5"/>
      <c r="F16" s="5"/>
      <c r="G16" s="5"/>
      <c r="H16" s="5"/>
      <c r="I16" s="5"/>
      <c r="J16" s="5"/>
      <c r="K16" s="6"/>
      <c r="L16" s="5"/>
      <c r="M16" s="6"/>
      <c r="N16" s="5"/>
      <c r="O16" s="7"/>
      <c r="P16" s="8"/>
      <c r="Q16" s="7"/>
      <c r="R16" s="8"/>
      <c r="S16" s="7"/>
      <c r="T16" s="8"/>
      <c r="U16" s="9"/>
      <c r="V16" s="1"/>
      <c r="W16" s="1"/>
      <c r="X16" s="1"/>
      <c r="Y16" s="1"/>
      <c r="Z16" s="1"/>
      <c r="AA16" s="1"/>
      <c r="AB16" s="1"/>
      <c r="AC16" s="1"/>
      <c r="AD16" s="1"/>
      <c r="AE16" s="1"/>
      <c r="AF16" s="1"/>
      <c r="AG16" s="1"/>
      <c r="AH16" s="1"/>
      <c r="AI16" s="1"/>
      <c r="AJ16" s="1"/>
      <c r="AK16" s="1"/>
      <c r="AL16" s="1"/>
      <c r="AM16" s="1"/>
      <c r="AN16" s="1"/>
      <c r="AO16" s="1"/>
      <c r="AP16" s="1"/>
      <c r="AQ16" s="1"/>
    </row>
    <row r="17" spans="1:43" ht="14.4">
      <c r="A17" s="2"/>
      <c r="B17" s="293" t="s">
        <v>7</v>
      </c>
      <c r="C17" s="294"/>
      <c r="D17" s="10">
        <f>MROUND(L14*0.65,AQ5)</f>
        <v>60</v>
      </c>
      <c r="E17" s="11">
        <v>8</v>
      </c>
      <c r="F17" s="10">
        <f>MROUND(L14*0.75,AQ5)</f>
        <v>70</v>
      </c>
      <c r="G17" s="11">
        <v>6</v>
      </c>
      <c r="H17" s="10">
        <f>MROUND(L14*0.85,AQ5)</f>
        <v>77.5</v>
      </c>
      <c r="I17" s="11">
        <v>4</v>
      </c>
      <c r="J17" s="10">
        <f>MROUND(L14*0.85,AQ5)</f>
        <v>77.5</v>
      </c>
      <c r="K17" s="11">
        <v>4</v>
      </c>
      <c r="L17" s="10">
        <f>MROUND(L14*0.85,AQ5)</f>
        <v>77.5</v>
      </c>
      <c r="M17" s="11">
        <v>4</v>
      </c>
      <c r="N17" s="10">
        <f>MROUND(L14*0.8,AQ5)</f>
        <v>75</v>
      </c>
      <c r="O17" s="11">
        <v>5</v>
      </c>
      <c r="P17" s="10">
        <f>MROUND(L14*0.75,AQ5)</f>
        <v>70</v>
      </c>
      <c r="Q17" s="11">
        <v>6</v>
      </c>
      <c r="R17" s="10">
        <f>MROUND(L14*0.7,AQ5)</f>
        <v>65</v>
      </c>
      <c r="S17" s="11">
        <v>7</v>
      </c>
      <c r="T17" s="10">
        <f>MROUND(L14*0.65,AQ5)</f>
        <v>60</v>
      </c>
      <c r="U17" s="12">
        <v>8</v>
      </c>
      <c r="V17" s="2"/>
      <c r="W17" s="2"/>
      <c r="X17" s="2"/>
      <c r="Y17" s="2"/>
      <c r="Z17" s="2"/>
      <c r="AA17" s="2"/>
      <c r="AB17" s="2"/>
      <c r="AC17" s="2"/>
      <c r="AD17" s="2"/>
      <c r="AE17" s="2"/>
      <c r="AF17" s="2"/>
      <c r="AG17" s="2"/>
      <c r="AH17" s="2"/>
      <c r="AI17" s="2"/>
      <c r="AJ17" s="2"/>
      <c r="AK17" s="2"/>
      <c r="AL17" s="2"/>
      <c r="AM17" s="2"/>
      <c r="AN17" s="2"/>
      <c r="AO17" s="2"/>
      <c r="AP17" s="2"/>
      <c r="AQ17" s="2"/>
    </row>
    <row r="18" spans="1:43" ht="14.4">
      <c r="A18" s="1"/>
      <c r="B18" s="297" t="s">
        <v>11</v>
      </c>
      <c r="C18" s="298"/>
      <c r="D18" s="13">
        <f>MROUND(T14*0.5,AQ5)</f>
        <v>32.5</v>
      </c>
      <c r="E18" s="14">
        <v>6</v>
      </c>
      <c r="F18" s="13">
        <f>MROUND(T14*0.6,AQ5)</f>
        <v>37.5</v>
      </c>
      <c r="G18" s="14">
        <v>5</v>
      </c>
      <c r="H18" s="13">
        <f>MROUND(T14*0.7,AQ5)</f>
        <v>45</v>
      </c>
      <c r="I18" s="14">
        <v>3</v>
      </c>
      <c r="J18" s="13">
        <f>H18</f>
        <v>45</v>
      </c>
      <c r="K18" s="14">
        <v>5</v>
      </c>
      <c r="L18" s="13">
        <f>J18</f>
        <v>45</v>
      </c>
      <c r="M18" s="14">
        <v>7</v>
      </c>
      <c r="N18" s="13">
        <f>L18</f>
        <v>45</v>
      </c>
      <c r="O18" s="14">
        <v>4</v>
      </c>
      <c r="P18" s="13">
        <f>N18</f>
        <v>45</v>
      </c>
      <c r="Q18" s="14">
        <v>6</v>
      </c>
      <c r="R18" s="13">
        <f>P18</f>
        <v>45</v>
      </c>
      <c r="S18" s="14">
        <v>8</v>
      </c>
      <c r="T18" s="13"/>
      <c r="U18" s="15"/>
      <c r="V18" s="1"/>
      <c r="W18" s="1"/>
      <c r="X18" s="1"/>
      <c r="Y18" s="1"/>
      <c r="Z18" s="1"/>
      <c r="AA18" s="1"/>
      <c r="AB18" s="1"/>
      <c r="AC18" s="1"/>
      <c r="AD18" s="1"/>
      <c r="AE18" s="1"/>
      <c r="AF18" s="1"/>
      <c r="AG18" s="1"/>
      <c r="AH18" s="1"/>
      <c r="AI18" s="1"/>
      <c r="AJ18" s="1"/>
      <c r="AK18" s="1"/>
      <c r="AL18" s="1"/>
      <c r="AM18" s="1"/>
      <c r="AN18" s="1"/>
      <c r="AO18" s="1"/>
      <c r="AP18" s="1"/>
      <c r="AQ18" s="1"/>
    </row>
    <row r="19" spans="1:43" ht="15.75" customHeight="1">
      <c r="A19" s="1"/>
      <c r="B19" s="288" t="s">
        <v>12</v>
      </c>
      <c r="C19" s="300"/>
      <c r="D19" s="290" t="s">
        <v>13</v>
      </c>
      <c r="E19" s="291"/>
      <c r="F19" s="291"/>
      <c r="G19" s="291"/>
      <c r="H19" s="291"/>
      <c r="I19" s="291"/>
      <c r="J19" s="291"/>
      <c r="K19" s="291"/>
      <c r="L19" s="291"/>
      <c r="M19" s="291"/>
      <c r="N19" s="291"/>
      <c r="O19" s="291"/>
      <c r="P19" s="291"/>
      <c r="Q19" s="291"/>
      <c r="R19" s="291"/>
      <c r="S19" s="291"/>
      <c r="T19" s="291"/>
      <c r="U19" s="292"/>
      <c r="V19" s="1"/>
      <c r="W19" s="1"/>
      <c r="X19" s="1"/>
      <c r="Y19" s="1"/>
      <c r="Z19" s="1"/>
      <c r="AA19" s="1"/>
      <c r="AB19" s="1"/>
      <c r="AC19" s="1"/>
      <c r="AD19" s="1"/>
      <c r="AE19" s="1"/>
      <c r="AF19" s="1"/>
      <c r="AG19" s="1"/>
      <c r="AH19" s="1"/>
      <c r="AI19" s="1"/>
      <c r="AJ19" s="1"/>
      <c r="AK19" s="1"/>
      <c r="AL19" s="1"/>
      <c r="AM19" s="1"/>
      <c r="AN19" s="1"/>
      <c r="AO19" s="1"/>
      <c r="AP19" s="1"/>
      <c r="AQ19" s="1"/>
    </row>
    <row r="20" spans="1:43" ht="4.5" customHeight="1">
      <c r="A20" s="1"/>
      <c r="B20" s="16"/>
      <c r="C20" s="16"/>
      <c r="D20" s="2"/>
      <c r="E20" s="2"/>
      <c r="F20" s="2"/>
      <c r="G20" s="2"/>
      <c r="H20" s="2"/>
      <c r="I20" s="2"/>
      <c r="J20" s="2"/>
      <c r="K20" s="2"/>
      <c r="L20" s="2"/>
      <c r="M20" s="2"/>
      <c r="N20" s="2"/>
      <c r="O20" s="2"/>
      <c r="P20" s="2"/>
      <c r="Q20" s="2"/>
      <c r="R20" s="2"/>
      <c r="S20" s="2"/>
      <c r="T20" s="2"/>
      <c r="U20" s="2"/>
      <c r="V20" s="1"/>
      <c r="W20" s="1"/>
      <c r="X20" s="1"/>
      <c r="Y20" s="1"/>
      <c r="Z20" s="1"/>
      <c r="AA20" s="1"/>
      <c r="AB20" s="1"/>
      <c r="AC20" s="1"/>
      <c r="AD20" s="1"/>
      <c r="AE20" s="1"/>
      <c r="AF20" s="1"/>
      <c r="AG20" s="1"/>
      <c r="AH20" s="1"/>
      <c r="AI20" s="1"/>
      <c r="AJ20" s="1"/>
      <c r="AK20" s="1"/>
      <c r="AL20" s="1"/>
      <c r="AM20" s="1"/>
      <c r="AN20" s="1"/>
      <c r="AO20" s="1"/>
      <c r="AP20" s="1"/>
      <c r="AQ20" s="1"/>
    </row>
    <row r="21" spans="1:43" ht="15.75" customHeight="1">
      <c r="A21" s="1"/>
      <c r="B21" s="295" t="s">
        <v>32</v>
      </c>
      <c r="C21" s="283"/>
      <c r="D21" s="296"/>
      <c r="E21" s="17"/>
      <c r="F21" s="18"/>
      <c r="G21" s="17"/>
      <c r="H21" s="18"/>
      <c r="I21" s="19"/>
      <c r="J21" s="18"/>
      <c r="K21" s="17"/>
      <c r="L21" s="18"/>
      <c r="M21" s="17"/>
      <c r="N21" s="18"/>
      <c r="O21" s="17"/>
      <c r="P21" s="18"/>
      <c r="Q21" s="17"/>
      <c r="R21" s="18"/>
      <c r="S21" s="17"/>
      <c r="T21" s="18"/>
      <c r="U21" s="20"/>
      <c r="V21" s="1"/>
      <c r="W21" s="1"/>
      <c r="X21" s="1"/>
      <c r="Y21" s="1"/>
      <c r="Z21" s="1"/>
      <c r="AA21" s="1"/>
      <c r="AB21" s="1"/>
      <c r="AC21" s="1"/>
      <c r="AD21" s="1"/>
      <c r="AE21" s="1"/>
      <c r="AF21" s="1"/>
      <c r="AG21" s="1"/>
      <c r="AH21" s="1"/>
      <c r="AI21" s="1"/>
      <c r="AJ21" s="1"/>
      <c r="AK21" s="1"/>
      <c r="AL21" s="1"/>
      <c r="AM21" s="1"/>
      <c r="AN21" s="1"/>
      <c r="AO21" s="1"/>
      <c r="AP21" s="1"/>
      <c r="AQ21" s="1"/>
    </row>
    <row r="22" spans="1:43" ht="15.75" customHeight="1">
      <c r="A22" s="1"/>
      <c r="B22" s="293" t="s">
        <v>8</v>
      </c>
      <c r="C22" s="301"/>
      <c r="D22" s="21">
        <f>MROUND(P14*0.75,AQ5)</f>
        <v>127.5</v>
      </c>
      <c r="E22" s="11">
        <v>5</v>
      </c>
      <c r="F22" s="10">
        <f>MROUND(P14*0.85,AQ5)</f>
        <v>145</v>
      </c>
      <c r="G22" s="11">
        <v>3</v>
      </c>
      <c r="H22" s="22">
        <f>MROUND(P14*0.95,AQ5)</f>
        <v>162.5</v>
      </c>
      <c r="I22" s="23">
        <v>1</v>
      </c>
      <c r="J22" s="10">
        <f>MROUND(P14*0.9,AQ5)</f>
        <v>152.5</v>
      </c>
      <c r="K22" s="11">
        <v>3</v>
      </c>
      <c r="L22" s="10">
        <f>MROUND(P14*0.85,AQ5)</f>
        <v>145</v>
      </c>
      <c r="M22" s="11">
        <v>3</v>
      </c>
      <c r="N22" s="10">
        <f>MROUND(P14*0.8,AQ5)</f>
        <v>135</v>
      </c>
      <c r="O22" s="11">
        <v>3</v>
      </c>
      <c r="P22" s="10">
        <f>MROUND(P14*0.75,AQ5)</f>
        <v>127.5</v>
      </c>
      <c r="Q22" s="11">
        <v>3</v>
      </c>
      <c r="R22" s="10">
        <f>MROUND(P14*0.7,AQ5)</f>
        <v>120</v>
      </c>
      <c r="S22" s="11">
        <v>3</v>
      </c>
      <c r="T22" s="10">
        <f>MROUND(P14*0.65,AQ5)</f>
        <v>110</v>
      </c>
      <c r="U22" s="12">
        <v>3</v>
      </c>
      <c r="V22" s="1"/>
      <c r="W22" s="1"/>
      <c r="X22" s="1"/>
      <c r="Y22" s="1"/>
      <c r="Z22" s="1"/>
      <c r="AA22" s="1"/>
      <c r="AB22" s="1"/>
      <c r="AC22" s="1"/>
      <c r="AD22" s="1"/>
      <c r="AE22" s="1"/>
      <c r="AF22" s="1"/>
      <c r="AG22" s="1"/>
      <c r="AH22" s="1"/>
      <c r="AI22" s="1"/>
      <c r="AJ22" s="1"/>
      <c r="AK22" s="1"/>
      <c r="AL22" s="1"/>
      <c r="AM22" s="1"/>
      <c r="AN22" s="1"/>
      <c r="AO22" s="1"/>
      <c r="AP22" s="1"/>
      <c r="AQ22" s="1"/>
    </row>
    <row r="23" spans="1:43" ht="15.75" customHeight="1">
      <c r="A23" s="1"/>
      <c r="B23" s="297" t="s">
        <v>19</v>
      </c>
      <c r="C23" s="306"/>
      <c r="D23" s="24">
        <f>MROUND(H14*0.35,AQ5)</f>
        <v>55</v>
      </c>
      <c r="E23" s="14">
        <v>5</v>
      </c>
      <c r="F23" s="13">
        <f>MROUND(H14*0.45,AQ5)</f>
        <v>70</v>
      </c>
      <c r="G23" s="14">
        <v>5</v>
      </c>
      <c r="H23" s="13">
        <f>MROUND(H14*0.55,AQ5)</f>
        <v>87.5</v>
      </c>
      <c r="I23" s="14">
        <v>3</v>
      </c>
      <c r="J23" s="13">
        <f>H23</f>
        <v>87.5</v>
      </c>
      <c r="K23" s="14">
        <v>5</v>
      </c>
      <c r="L23" s="13">
        <f>J23</f>
        <v>87.5</v>
      </c>
      <c r="M23" s="14">
        <v>7</v>
      </c>
      <c r="N23" s="13">
        <f>L23</f>
        <v>87.5</v>
      </c>
      <c r="O23" s="14">
        <v>4</v>
      </c>
      <c r="P23" s="13">
        <f>N23</f>
        <v>87.5</v>
      </c>
      <c r="Q23" s="14">
        <v>6</v>
      </c>
      <c r="R23" s="13">
        <f>P23</f>
        <v>87.5</v>
      </c>
      <c r="S23" s="14">
        <v>8</v>
      </c>
      <c r="T23" s="13"/>
      <c r="U23" s="15"/>
      <c r="V23" s="1"/>
      <c r="W23" s="1"/>
      <c r="X23" s="1"/>
      <c r="Y23" s="1"/>
      <c r="Z23" s="1"/>
      <c r="AA23" s="1"/>
      <c r="AB23" s="1"/>
      <c r="AC23" s="1"/>
      <c r="AD23" s="1"/>
      <c r="AE23" s="1"/>
      <c r="AF23" s="1"/>
      <c r="AG23" s="1"/>
      <c r="AH23" s="1"/>
      <c r="AI23" s="1"/>
      <c r="AJ23" s="1"/>
      <c r="AK23" s="1"/>
      <c r="AL23" s="1"/>
      <c r="AM23" s="1"/>
      <c r="AN23" s="1"/>
      <c r="AO23" s="1"/>
      <c r="AP23" s="1"/>
      <c r="AQ23" s="1"/>
    </row>
    <row r="24" spans="1:43" ht="15.75" customHeight="1">
      <c r="A24" s="1"/>
      <c r="B24" s="288" t="s">
        <v>12</v>
      </c>
      <c r="C24" s="289"/>
      <c r="D24" s="299" t="s">
        <v>20</v>
      </c>
      <c r="E24" s="291"/>
      <c r="F24" s="291"/>
      <c r="G24" s="291"/>
      <c r="H24" s="291"/>
      <c r="I24" s="291"/>
      <c r="J24" s="291"/>
      <c r="K24" s="291"/>
      <c r="L24" s="291"/>
      <c r="M24" s="291"/>
      <c r="N24" s="291"/>
      <c r="O24" s="291"/>
      <c r="P24" s="291"/>
      <c r="Q24" s="291"/>
      <c r="R24" s="291"/>
      <c r="S24" s="291"/>
      <c r="T24" s="291"/>
      <c r="U24" s="292"/>
      <c r="V24" s="1"/>
      <c r="W24" s="1"/>
      <c r="X24" s="1"/>
      <c r="Y24" s="1"/>
      <c r="Z24" s="1"/>
      <c r="AA24" s="1"/>
      <c r="AB24" s="1"/>
      <c r="AC24" s="1"/>
      <c r="AD24" s="1"/>
      <c r="AE24" s="1"/>
      <c r="AF24" s="1"/>
      <c r="AG24" s="1"/>
      <c r="AH24" s="1"/>
      <c r="AI24" s="1"/>
      <c r="AJ24" s="1"/>
      <c r="AK24" s="1"/>
      <c r="AL24" s="1"/>
      <c r="AM24" s="1"/>
      <c r="AN24" s="1"/>
      <c r="AO24" s="1"/>
      <c r="AP24" s="1"/>
      <c r="AQ24" s="1"/>
    </row>
    <row r="25" spans="1:43" ht="4.5" customHeight="1">
      <c r="A25" s="1"/>
      <c r="B25" s="16"/>
      <c r="C25" s="16"/>
      <c r="D25" s="2"/>
      <c r="E25" s="2"/>
      <c r="F25" s="2"/>
      <c r="G25" s="2"/>
      <c r="H25" s="2"/>
      <c r="I25" s="2"/>
      <c r="J25" s="2"/>
      <c r="K25" s="2"/>
      <c r="L25" s="2"/>
      <c r="M25" s="2"/>
      <c r="N25" s="2"/>
      <c r="O25" s="2"/>
      <c r="P25" s="2"/>
      <c r="Q25" s="2"/>
      <c r="R25" s="2"/>
      <c r="S25" s="2"/>
      <c r="T25" s="2"/>
      <c r="U25" s="2"/>
      <c r="V25" s="1"/>
      <c r="W25" s="1"/>
      <c r="X25" s="1"/>
      <c r="Y25" s="1"/>
      <c r="Z25" s="1"/>
      <c r="AA25" s="1"/>
      <c r="AB25" s="1"/>
      <c r="AC25" s="1"/>
      <c r="AD25" s="1"/>
      <c r="AE25" s="1"/>
      <c r="AF25" s="1"/>
      <c r="AG25" s="1"/>
      <c r="AH25" s="1"/>
      <c r="AI25" s="1"/>
      <c r="AJ25" s="1"/>
      <c r="AK25" s="1"/>
      <c r="AL25" s="1"/>
      <c r="AM25" s="1"/>
      <c r="AN25" s="1"/>
      <c r="AO25" s="1"/>
      <c r="AP25" s="1"/>
      <c r="AQ25" s="1"/>
    </row>
    <row r="26" spans="1:43" ht="15.75" customHeight="1">
      <c r="A26" s="1"/>
      <c r="B26" s="295" t="s">
        <v>33</v>
      </c>
      <c r="C26" s="283"/>
      <c r="D26" s="296"/>
      <c r="E26" s="17"/>
      <c r="F26" s="18"/>
      <c r="G26" s="17"/>
      <c r="H26" s="18"/>
      <c r="I26" s="19"/>
      <c r="J26" s="18"/>
      <c r="K26" s="17"/>
      <c r="L26" s="18"/>
      <c r="M26" s="17"/>
      <c r="N26" s="18"/>
      <c r="O26" s="17"/>
      <c r="P26" s="18"/>
      <c r="Q26" s="17"/>
      <c r="R26" s="18"/>
      <c r="S26" s="17"/>
      <c r="T26" s="18"/>
      <c r="U26" s="20"/>
      <c r="V26" s="1"/>
      <c r="W26" s="1"/>
      <c r="X26" s="1"/>
      <c r="Y26" s="1"/>
      <c r="Z26" s="1"/>
      <c r="AA26" s="1"/>
      <c r="AB26" s="1"/>
      <c r="AC26" s="1"/>
      <c r="AD26" s="1"/>
      <c r="AE26" s="1"/>
      <c r="AF26" s="1"/>
      <c r="AG26" s="1"/>
      <c r="AH26" s="1"/>
      <c r="AI26" s="1"/>
      <c r="AJ26" s="1"/>
      <c r="AK26" s="1"/>
      <c r="AL26" s="1"/>
      <c r="AM26" s="1"/>
      <c r="AN26" s="1"/>
      <c r="AO26" s="1"/>
      <c r="AP26" s="1"/>
      <c r="AQ26" s="1"/>
    </row>
    <row r="27" spans="1:43" ht="15.75" customHeight="1">
      <c r="A27" s="1"/>
      <c r="B27" s="293" t="s">
        <v>11</v>
      </c>
      <c r="C27" s="301"/>
      <c r="D27" s="21">
        <f>MROUND(T14*0.75,AQ5)</f>
        <v>47.5</v>
      </c>
      <c r="E27" s="11">
        <v>5</v>
      </c>
      <c r="F27" s="10">
        <f>MROUND(T14*0.85,AQ5)</f>
        <v>52.5</v>
      </c>
      <c r="G27" s="11">
        <v>3</v>
      </c>
      <c r="H27" s="22">
        <f>MROUND(T14*0.95,AQ5)</f>
        <v>60</v>
      </c>
      <c r="I27" s="23">
        <v>1</v>
      </c>
      <c r="J27" s="10">
        <f>MROUND(T14*0.9,AQ5)</f>
        <v>57.5</v>
      </c>
      <c r="K27" s="11">
        <v>3</v>
      </c>
      <c r="L27" s="10">
        <f>MROUND(T14*0.85,AQ5)</f>
        <v>52.5</v>
      </c>
      <c r="M27" s="11">
        <v>3</v>
      </c>
      <c r="N27" s="10">
        <f>MROUND(T14*0.8,AQ5)</f>
        <v>50</v>
      </c>
      <c r="O27" s="11">
        <v>3</v>
      </c>
      <c r="P27" s="10">
        <f>MROUND(T14*0.75,AQ5)</f>
        <v>47.5</v>
      </c>
      <c r="Q27" s="11">
        <v>5</v>
      </c>
      <c r="R27" s="10">
        <f>MROUND(T14*0.7,AQ5)</f>
        <v>45</v>
      </c>
      <c r="S27" s="11">
        <v>5</v>
      </c>
      <c r="T27" s="10">
        <f>MROUND(T14*0.65,AQ5)</f>
        <v>40</v>
      </c>
      <c r="U27" s="12">
        <v>5</v>
      </c>
      <c r="V27" s="1"/>
      <c r="W27" s="1"/>
      <c r="X27" s="1"/>
      <c r="Y27" s="1"/>
      <c r="Z27" s="1"/>
      <c r="AA27" s="1"/>
      <c r="AB27" s="1"/>
      <c r="AC27" s="1"/>
      <c r="AD27" s="1"/>
      <c r="AE27" s="1"/>
      <c r="AF27" s="1"/>
      <c r="AG27" s="1"/>
      <c r="AH27" s="1"/>
      <c r="AI27" s="1"/>
      <c r="AJ27" s="1"/>
      <c r="AK27" s="1"/>
      <c r="AL27" s="1"/>
      <c r="AM27" s="1"/>
      <c r="AN27" s="1"/>
      <c r="AO27" s="1"/>
      <c r="AP27" s="1"/>
      <c r="AQ27" s="1"/>
    </row>
    <row r="28" spans="1:43" ht="15.75" customHeight="1">
      <c r="A28" s="1"/>
      <c r="B28" s="297" t="s">
        <v>21</v>
      </c>
      <c r="C28" s="306"/>
      <c r="D28" s="24">
        <f>MROUND(L14*0.4,AQ5)</f>
        <v>37.5</v>
      </c>
      <c r="E28" s="14">
        <v>6</v>
      </c>
      <c r="F28" s="24">
        <f>MROUND(L14*0.5,AQ5)</f>
        <v>47.5</v>
      </c>
      <c r="G28" s="14">
        <v>5</v>
      </c>
      <c r="H28" s="13">
        <f>MROUND(L14*0.6,AQ5)</f>
        <v>55</v>
      </c>
      <c r="I28" s="14">
        <v>3</v>
      </c>
      <c r="J28" s="13">
        <f>H28</f>
        <v>55</v>
      </c>
      <c r="K28" s="14">
        <v>5</v>
      </c>
      <c r="L28" s="13">
        <f>J28</f>
        <v>55</v>
      </c>
      <c r="M28" s="14">
        <v>7</v>
      </c>
      <c r="N28" s="13">
        <f>L28</f>
        <v>55</v>
      </c>
      <c r="O28" s="14">
        <v>4</v>
      </c>
      <c r="P28" s="13">
        <f>N28</f>
        <v>55</v>
      </c>
      <c r="Q28" s="14">
        <v>6</v>
      </c>
      <c r="R28" s="13">
        <f>P28</f>
        <v>55</v>
      </c>
      <c r="S28" s="14">
        <v>8</v>
      </c>
      <c r="T28" s="13"/>
      <c r="U28" s="15"/>
      <c r="V28" s="1"/>
      <c r="W28" s="1"/>
      <c r="X28" s="1"/>
      <c r="Y28" s="1"/>
      <c r="Z28" s="1"/>
      <c r="AA28" s="1"/>
      <c r="AB28" s="1"/>
      <c r="AC28" s="1"/>
      <c r="AD28" s="1"/>
      <c r="AE28" s="1"/>
      <c r="AF28" s="1"/>
      <c r="AG28" s="1"/>
      <c r="AH28" s="1"/>
      <c r="AI28" s="1"/>
      <c r="AJ28" s="1"/>
      <c r="AK28" s="1"/>
      <c r="AL28" s="1"/>
      <c r="AM28" s="1"/>
      <c r="AN28" s="1"/>
      <c r="AO28" s="1"/>
      <c r="AP28" s="1"/>
      <c r="AQ28" s="1"/>
    </row>
    <row r="29" spans="1:43" ht="15.75" customHeight="1">
      <c r="A29" s="1"/>
      <c r="B29" s="288" t="s">
        <v>12</v>
      </c>
      <c r="C29" s="289"/>
      <c r="D29" s="299" t="s">
        <v>22</v>
      </c>
      <c r="E29" s="291"/>
      <c r="F29" s="291"/>
      <c r="G29" s="291"/>
      <c r="H29" s="291"/>
      <c r="I29" s="291"/>
      <c r="J29" s="291"/>
      <c r="K29" s="291"/>
      <c r="L29" s="291"/>
      <c r="M29" s="291"/>
      <c r="N29" s="291"/>
      <c r="O29" s="291"/>
      <c r="P29" s="291"/>
      <c r="Q29" s="291"/>
      <c r="R29" s="291"/>
      <c r="S29" s="291"/>
      <c r="T29" s="291"/>
      <c r="U29" s="292"/>
      <c r="V29" s="1"/>
      <c r="W29" s="1"/>
      <c r="X29" s="1"/>
      <c r="Y29" s="1"/>
      <c r="Z29" s="1"/>
      <c r="AA29" s="1"/>
      <c r="AB29" s="1"/>
      <c r="AC29" s="1"/>
      <c r="AD29" s="1"/>
      <c r="AE29" s="1"/>
      <c r="AF29" s="1"/>
      <c r="AG29" s="1"/>
      <c r="AH29" s="1"/>
      <c r="AI29" s="1"/>
      <c r="AJ29" s="1"/>
      <c r="AK29" s="1"/>
      <c r="AL29" s="1"/>
      <c r="AM29" s="1"/>
      <c r="AN29" s="1"/>
      <c r="AO29" s="1"/>
      <c r="AP29" s="1"/>
      <c r="AQ29" s="1"/>
    </row>
    <row r="30" spans="1:43" ht="4.5" customHeight="1">
      <c r="A30" s="1"/>
      <c r="B30" s="16"/>
      <c r="C30" s="16"/>
      <c r="D30" s="2"/>
      <c r="E30" s="2"/>
      <c r="F30" s="2"/>
      <c r="G30" s="2"/>
      <c r="H30" s="2"/>
      <c r="I30" s="2"/>
      <c r="J30" s="2"/>
      <c r="K30" s="2"/>
      <c r="L30" s="2"/>
      <c r="M30" s="2"/>
      <c r="N30" s="2"/>
      <c r="O30" s="2"/>
      <c r="P30" s="2"/>
      <c r="Q30" s="2"/>
      <c r="R30" s="2"/>
      <c r="S30" s="2"/>
      <c r="T30" s="2"/>
      <c r="U30" s="2"/>
      <c r="V30" s="1"/>
      <c r="W30" s="1"/>
      <c r="X30" s="1"/>
      <c r="Y30" s="1"/>
      <c r="Z30" s="1"/>
      <c r="AA30" s="1"/>
      <c r="AB30" s="1"/>
      <c r="AC30" s="1"/>
      <c r="AD30" s="1"/>
      <c r="AE30" s="1"/>
      <c r="AF30" s="1"/>
      <c r="AG30" s="1"/>
      <c r="AH30" s="1"/>
      <c r="AI30" s="1"/>
      <c r="AJ30" s="1"/>
      <c r="AK30" s="1"/>
      <c r="AL30" s="1"/>
      <c r="AM30" s="1"/>
      <c r="AN30" s="1"/>
      <c r="AO30" s="1"/>
      <c r="AP30" s="1"/>
      <c r="AQ30" s="1"/>
    </row>
    <row r="31" spans="1:43" ht="15.75" customHeight="1">
      <c r="A31" s="1"/>
      <c r="B31" s="295" t="s">
        <v>34</v>
      </c>
      <c r="C31" s="283"/>
      <c r="D31" s="296"/>
      <c r="E31" s="17"/>
      <c r="F31" s="18"/>
      <c r="G31" s="17"/>
      <c r="H31" s="18"/>
      <c r="I31" s="19"/>
      <c r="J31" s="18"/>
      <c r="K31" s="17"/>
      <c r="L31" s="18"/>
      <c r="M31" s="17"/>
      <c r="N31" s="18"/>
      <c r="O31" s="17"/>
      <c r="P31" s="18"/>
      <c r="Q31" s="17"/>
      <c r="R31" s="18"/>
      <c r="S31" s="17"/>
      <c r="T31" s="18"/>
      <c r="U31" s="25"/>
      <c r="V31" s="1"/>
      <c r="W31" s="1"/>
      <c r="X31" s="1"/>
      <c r="Y31" s="1"/>
      <c r="Z31" s="1"/>
      <c r="AA31" s="1"/>
      <c r="AB31" s="1"/>
      <c r="AC31" s="1"/>
      <c r="AD31" s="1"/>
      <c r="AE31" s="1"/>
      <c r="AF31" s="1"/>
      <c r="AG31" s="1"/>
      <c r="AH31" s="1"/>
      <c r="AI31" s="1"/>
      <c r="AJ31" s="1"/>
      <c r="AK31" s="1"/>
      <c r="AL31" s="1"/>
      <c r="AM31" s="1"/>
      <c r="AN31" s="1"/>
      <c r="AO31" s="1"/>
      <c r="AP31" s="1"/>
      <c r="AQ31" s="1"/>
    </row>
    <row r="32" spans="1:43" ht="15.75" customHeight="1">
      <c r="A32" s="1"/>
      <c r="B32" s="293" t="s">
        <v>14</v>
      </c>
      <c r="C32" s="294"/>
      <c r="D32" s="10">
        <f>MROUND(H14*0.75,AQ5)</f>
        <v>117.5</v>
      </c>
      <c r="E32" s="11">
        <v>5</v>
      </c>
      <c r="F32" s="10">
        <f>MROUND(H14*0.85,AQ5)</f>
        <v>135</v>
      </c>
      <c r="G32" s="11">
        <v>3</v>
      </c>
      <c r="H32" s="22">
        <f>MROUND(H14*0.95,AQ5)</f>
        <v>150</v>
      </c>
      <c r="I32" s="23">
        <v>1</v>
      </c>
      <c r="J32" s="10">
        <f>MROUND(H14*0.9,AQ5)</f>
        <v>142.5</v>
      </c>
      <c r="K32" s="11">
        <v>3</v>
      </c>
      <c r="L32" s="10">
        <f>MROUND(H14*0.85,AQ5)</f>
        <v>135</v>
      </c>
      <c r="M32" s="11">
        <v>3</v>
      </c>
      <c r="N32" s="10">
        <f>MROUND(H14*0.8,AQ5)</f>
        <v>125</v>
      </c>
      <c r="O32" s="11">
        <v>3</v>
      </c>
      <c r="P32" s="10">
        <f>MROUND(H14*0.75,AQ5)</f>
        <v>117.5</v>
      </c>
      <c r="Q32" s="11">
        <v>5</v>
      </c>
      <c r="R32" s="10">
        <f>MROUND(H14*0.7,AQ5)</f>
        <v>110</v>
      </c>
      <c r="S32" s="11">
        <v>5</v>
      </c>
      <c r="T32" s="10">
        <f>MROUND(H14*0.65,AQ5)</f>
        <v>102.5</v>
      </c>
      <c r="U32" s="12">
        <v>5</v>
      </c>
      <c r="V32" s="1"/>
      <c r="W32" s="1"/>
      <c r="X32" s="1"/>
      <c r="Y32" s="1"/>
      <c r="Z32" s="1"/>
      <c r="AA32" s="1"/>
      <c r="AB32" s="1"/>
      <c r="AC32" s="1"/>
      <c r="AD32" s="1"/>
      <c r="AE32" s="1"/>
      <c r="AF32" s="1"/>
      <c r="AG32" s="1"/>
      <c r="AH32" s="1"/>
      <c r="AI32" s="1"/>
      <c r="AJ32" s="1"/>
      <c r="AK32" s="1"/>
      <c r="AL32" s="1"/>
      <c r="AM32" s="1"/>
      <c r="AN32" s="1"/>
      <c r="AO32" s="1"/>
      <c r="AP32" s="1"/>
      <c r="AQ32" s="1"/>
    </row>
    <row r="33" spans="1:43" ht="15.75" customHeight="1">
      <c r="A33" s="1"/>
      <c r="B33" s="297" t="s">
        <v>15</v>
      </c>
      <c r="C33" s="298"/>
      <c r="D33" s="13">
        <f>MROUND(P14*0.5,AQ5)</f>
        <v>85</v>
      </c>
      <c r="E33" s="14">
        <v>5</v>
      </c>
      <c r="F33" s="13">
        <f>MROUND(P14*0.6,AQ5)</f>
        <v>102.5</v>
      </c>
      <c r="G33" s="14">
        <v>5</v>
      </c>
      <c r="H33" s="13">
        <f>MROUND(P14*0.7,AQ5)</f>
        <v>120</v>
      </c>
      <c r="I33" s="14">
        <v>3</v>
      </c>
      <c r="J33" s="13">
        <f>H33</f>
        <v>120</v>
      </c>
      <c r="K33" s="14">
        <v>5</v>
      </c>
      <c r="L33" s="13">
        <f>J33</f>
        <v>120</v>
      </c>
      <c r="M33" s="14">
        <v>7</v>
      </c>
      <c r="N33" s="13">
        <f>L33</f>
        <v>120</v>
      </c>
      <c r="O33" s="14">
        <v>4</v>
      </c>
      <c r="P33" s="13">
        <f>N33</f>
        <v>120</v>
      </c>
      <c r="Q33" s="14">
        <v>6</v>
      </c>
      <c r="R33" s="13">
        <f>P33</f>
        <v>120</v>
      </c>
      <c r="S33" s="14">
        <v>8</v>
      </c>
      <c r="T33" s="13"/>
      <c r="U33" s="15"/>
      <c r="V33" s="1"/>
      <c r="W33" s="1"/>
      <c r="X33" s="1"/>
      <c r="Y33" s="1"/>
      <c r="Z33" s="1"/>
      <c r="AA33" s="1"/>
      <c r="AB33" s="1"/>
      <c r="AC33" s="1"/>
      <c r="AD33" s="1"/>
      <c r="AE33" s="1"/>
      <c r="AF33" s="1"/>
      <c r="AG33" s="1"/>
      <c r="AH33" s="1"/>
      <c r="AI33" s="1"/>
      <c r="AJ33" s="1"/>
      <c r="AK33" s="1"/>
      <c r="AL33" s="1"/>
      <c r="AM33" s="1"/>
      <c r="AN33" s="1"/>
      <c r="AO33" s="1"/>
      <c r="AP33" s="1"/>
      <c r="AQ33" s="1"/>
    </row>
    <row r="34" spans="1:43" ht="15.75" customHeight="1">
      <c r="A34" s="1"/>
      <c r="B34" s="288" t="s">
        <v>12</v>
      </c>
      <c r="C34" s="300"/>
      <c r="D34" s="290" t="s">
        <v>16</v>
      </c>
      <c r="E34" s="291"/>
      <c r="F34" s="291"/>
      <c r="G34" s="291"/>
      <c r="H34" s="291"/>
      <c r="I34" s="291"/>
      <c r="J34" s="291"/>
      <c r="K34" s="291"/>
      <c r="L34" s="291"/>
      <c r="M34" s="291"/>
      <c r="N34" s="291"/>
      <c r="O34" s="291"/>
      <c r="P34" s="291"/>
      <c r="Q34" s="291"/>
      <c r="R34" s="291"/>
      <c r="S34" s="291"/>
      <c r="T34" s="291"/>
      <c r="U34" s="292"/>
      <c r="V34" s="1"/>
      <c r="W34" s="1"/>
      <c r="X34" s="1"/>
      <c r="Y34" s="1"/>
      <c r="Z34" s="1"/>
      <c r="AA34" s="1"/>
      <c r="AB34" s="1"/>
      <c r="AC34" s="1"/>
      <c r="AD34" s="1"/>
      <c r="AE34" s="1"/>
      <c r="AF34" s="1"/>
      <c r="AG34" s="1"/>
      <c r="AH34" s="1"/>
      <c r="AI34" s="1"/>
      <c r="AJ34" s="1"/>
      <c r="AK34" s="1"/>
      <c r="AL34" s="1"/>
      <c r="AM34" s="1"/>
      <c r="AN34" s="1"/>
      <c r="AO34" s="1"/>
      <c r="AP34" s="1"/>
      <c r="AQ34" s="1"/>
    </row>
    <row r="35" spans="1:43" ht="4.5" customHeight="1">
      <c r="A35" s="1"/>
      <c r="B35" s="16"/>
      <c r="C35" s="16"/>
      <c r="D35" s="2"/>
      <c r="E35" s="2"/>
      <c r="F35" s="2"/>
      <c r="G35" s="2"/>
      <c r="H35" s="2"/>
      <c r="I35" s="2"/>
      <c r="J35" s="2"/>
      <c r="K35" s="2"/>
      <c r="L35" s="2"/>
      <c r="M35" s="2"/>
      <c r="N35" s="2"/>
      <c r="O35" s="2"/>
      <c r="P35" s="2"/>
      <c r="Q35" s="2"/>
      <c r="R35" s="2"/>
      <c r="S35" s="2"/>
      <c r="T35" s="2"/>
      <c r="U35" s="2"/>
      <c r="V35" s="1"/>
      <c r="W35" s="1"/>
      <c r="X35" s="1"/>
      <c r="Y35" s="1"/>
      <c r="Z35" s="1"/>
      <c r="AA35" s="1"/>
      <c r="AB35" s="1"/>
      <c r="AC35" s="1"/>
      <c r="AD35" s="1"/>
      <c r="AE35" s="1"/>
      <c r="AF35" s="1"/>
      <c r="AG35" s="1"/>
      <c r="AH35" s="1"/>
      <c r="AI35" s="1"/>
      <c r="AJ35" s="1"/>
      <c r="AK35" s="1"/>
      <c r="AL35" s="1"/>
      <c r="AM35" s="1"/>
      <c r="AN35" s="1"/>
      <c r="AO35" s="1"/>
      <c r="AP35" s="1"/>
      <c r="AQ35" s="1"/>
    </row>
    <row r="36" spans="1:43" ht="15.75" customHeight="1">
      <c r="A36" s="1"/>
      <c r="B36" s="295" t="s">
        <v>35</v>
      </c>
      <c r="C36" s="283"/>
      <c r="D36" s="296"/>
      <c r="E36" s="17"/>
      <c r="F36" s="18"/>
      <c r="G36" s="17"/>
      <c r="H36" s="18"/>
      <c r="I36" s="19"/>
      <c r="J36" s="18"/>
      <c r="K36" s="17"/>
      <c r="L36" s="18"/>
      <c r="M36" s="17"/>
      <c r="N36" s="18"/>
      <c r="O36" s="17"/>
      <c r="P36" s="18"/>
      <c r="Q36" s="17"/>
      <c r="R36" s="18"/>
      <c r="S36" s="17"/>
      <c r="T36" s="18"/>
      <c r="U36" s="20"/>
      <c r="V36" s="1"/>
      <c r="W36" s="1"/>
      <c r="X36" s="1"/>
      <c r="Y36" s="1"/>
      <c r="Z36" s="1"/>
      <c r="AA36" s="1"/>
      <c r="AB36" s="1"/>
      <c r="AC36" s="1"/>
      <c r="AD36" s="1"/>
      <c r="AE36" s="1"/>
      <c r="AF36" s="1"/>
      <c r="AG36" s="1"/>
      <c r="AH36" s="1"/>
      <c r="AI36" s="1"/>
      <c r="AJ36" s="1"/>
      <c r="AK36" s="1"/>
      <c r="AL36" s="1"/>
      <c r="AM36" s="1"/>
      <c r="AN36" s="1"/>
      <c r="AO36" s="1"/>
      <c r="AP36" s="1"/>
      <c r="AQ36" s="1"/>
    </row>
    <row r="37" spans="1:43" ht="15.75" customHeight="1">
      <c r="A37" s="1"/>
      <c r="B37" s="293" t="s">
        <v>7</v>
      </c>
      <c r="C37" s="294"/>
      <c r="D37" s="10">
        <f>MROUND(L14*0.75,AQ5)</f>
        <v>70</v>
      </c>
      <c r="E37" s="11">
        <v>5</v>
      </c>
      <c r="F37" s="10">
        <f>MROUND(L14*0.85,AQ5)</f>
        <v>77.5</v>
      </c>
      <c r="G37" s="11">
        <v>3</v>
      </c>
      <c r="H37" s="22">
        <f>MROUND(L14*0.95,AQ5)</f>
        <v>87.5</v>
      </c>
      <c r="I37" s="23">
        <v>1</v>
      </c>
      <c r="J37" s="10">
        <f>MROUND(L14*0.9,AQ5)</f>
        <v>82.5</v>
      </c>
      <c r="K37" s="11">
        <v>3</v>
      </c>
      <c r="L37" s="10">
        <f>MROUND(L14*0.85,AQ5)</f>
        <v>77.5</v>
      </c>
      <c r="M37" s="11">
        <v>5</v>
      </c>
      <c r="N37" s="10">
        <f>MROUND(L14*0.8,AQ5)</f>
        <v>75</v>
      </c>
      <c r="O37" s="11">
        <v>3</v>
      </c>
      <c r="P37" s="10">
        <f>MROUND(L14*0.75,AQ5)</f>
        <v>70</v>
      </c>
      <c r="Q37" s="11">
        <v>5</v>
      </c>
      <c r="R37" s="10">
        <f>MROUND(L14*0.7,AQ5)</f>
        <v>65</v>
      </c>
      <c r="S37" s="11">
        <v>3</v>
      </c>
      <c r="T37" s="10">
        <f>MROUND(L14*0.65,AQ5)</f>
        <v>60</v>
      </c>
      <c r="U37" s="12">
        <v>5</v>
      </c>
      <c r="V37" s="1"/>
      <c r="W37" s="1"/>
      <c r="X37" s="1"/>
      <c r="Y37" s="1"/>
      <c r="Z37" s="1"/>
      <c r="AA37" s="1"/>
      <c r="AB37" s="1"/>
      <c r="AC37" s="1"/>
      <c r="AD37" s="1"/>
      <c r="AE37" s="1"/>
      <c r="AF37" s="1"/>
      <c r="AG37" s="1"/>
      <c r="AH37" s="1"/>
      <c r="AI37" s="1"/>
      <c r="AJ37" s="1"/>
      <c r="AK37" s="1"/>
      <c r="AL37" s="1"/>
      <c r="AM37" s="1"/>
      <c r="AN37" s="1"/>
      <c r="AO37" s="1"/>
      <c r="AP37" s="1"/>
      <c r="AQ37" s="1"/>
    </row>
    <row r="38" spans="1:43" ht="15.75" customHeight="1">
      <c r="A38" s="1"/>
      <c r="B38" s="297" t="s">
        <v>17</v>
      </c>
      <c r="C38" s="298"/>
      <c r="D38" s="13">
        <f>MROUND(L14*0.4,AQ5)</f>
        <v>37.5</v>
      </c>
      <c r="E38" s="14">
        <v>6</v>
      </c>
      <c r="F38" s="13">
        <f>MROUND(L14*0.5,AQ5)</f>
        <v>47.5</v>
      </c>
      <c r="G38" s="14">
        <v>5</v>
      </c>
      <c r="H38" s="13">
        <f>MROUND(L14*0.6,AQ5)</f>
        <v>55</v>
      </c>
      <c r="I38" s="14">
        <v>3</v>
      </c>
      <c r="J38" s="13">
        <f>H38</f>
        <v>55</v>
      </c>
      <c r="K38" s="14">
        <v>5</v>
      </c>
      <c r="L38" s="13">
        <f>J38</f>
        <v>55</v>
      </c>
      <c r="M38" s="14">
        <v>7</v>
      </c>
      <c r="N38" s="13">
        <f>L38</f>
        <v>55</v>
      </c>
      <c r="O38" s="14">
        <v>4</v>
      </c>
      <c r="P38" s="13">
        <f>N38</f>
        <v>55</v>
      </c>
      <c r="Q38" s="14">
        <v>6</v>
      </c>
      <c r="R38" s="13">
        <f>P38</f>
        <v>55</v>
      </c>
      <c r="S38" s="14">
        <v>8</v>
      </c>
      <c r="T38" s="13"/>
      <c r="U38" s="15"/>
      <c r="V38" s="1"/>
      <c r="W38" s="1"/>
      <c r="X38" s="1"/>
      <c r="Y38" s="1"/>
      <c r="Z38" s="1"/>
      <c r="AA38" s="1"/>
      <c r="AB38" s="1"/>
      <c r="AC38" s="1"/>
      <c r="AD38" s="1"/>
      <c r="AE38" s="1"/>
      <c r="AF38" s="1"/>
      <c r="AG38" s="1"/>
      <c r="AH38" s="1"/>
      <c r="AI38" s="1"/>
      <c r="AJ38" s="1"/>
      <c r="AK38" s="1"/>
      <c r="AL38" s="1"/>
      <c r="AM38" s="1"/>
      <c r="AN38" s="1"/>
      <c r="AO38" s="1"/>
      <c r="AP38" s="1"/>
      <c r="AQ38" s="1"/>
    </row>
    <row r="39" spans="1:43" ht="15.75" customHeight="1">
      <c r="A39" s="1"/>
      <c r="B39" s="288" t="s">
        <v>12</v>
      </c>
      <c r="C39" s="300"/>
      <c r="D39" s="290" t="s">
        <v>18</v>
      </c>
      <c r="E39" s="291"/>
      <c r="F39" s="291"/>
      <c r="G39" s="291"/>
      <c r="H39" s="291"/>
      <c r="I39" s="291"/>
      <c r="J39" s="291"/>
      <c r="K39" s="291"/>
      <c r="L39" s="291"/>
      <c r="M39" s="291"/>
      <c r="N39" s="291"/>
      <c r="O39" s="291"/>
      <c r="P39" s="291"/>
      <c r="Q39" s="291"/>
      <c r="R39" s="291"/>
      <c r="S39" s="291"/>
      <c r="T39" s="291"/>
      <c r="U39" s="292"/>
      <c r="V39" s="1"/>
      <c r="W39" s="1"/>
      <c r="X39" s="1"/>
      <c r="Y39" s="1"/>
      <c r="Z39" s="1"/>
      <c r="AA39" s="1"/>
      <c r="AB39" s="1"/>
      <c r="AC39" s="1"/>
      <c r="AD39" s="1"/>
      <c r="AE39" s="1"/>
      <c r="AF39" s="1"/>
      <c r="AG39" s="1"/>
      <c r="AH39" s="1"/>
      <c r="AI39" s="1"/>
      <c r="AJ39" s="1"/>
      <c r="AK39" s="1"/>
      <c r="AL39" s="1"/>
      <c r="AM39" s="1"/>
      <c r="AN39" s="1"/>
      <c r="AO39" s="1"/>
      <c r="AP39" s="1"/>
      <c r="AQ39" s="1"/>
    </row>
    <row r="40" spans="1:43" ht="15.75" customHeight="1">
      <c r="A40" s="1"/>
      <c r="B40" s="1"/>
      <c r="C40" s="1"/>
      <c r="D40" s="2"/>
      <c r="E40" s="2"/>
      <c r="F40" s="2"/>
      <c r="G40" s="2"/>
      <c r="H40" s="2"/>
      <c r="I40" s="2"/>
      <c r="J40" s="2"/>
      <c r="K40" s="2"/>
      <c r="L40" s="2"/>
      <c r="M40" s="2"/>
      <c r="N40" s="2"/>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15.75" customHeight="1">
      <c r="A41" s="1"/>
      <c r="B41" s="295" t="s">
        <v>36</v>
      </c>
      <c r="C41" s="283"/>
      <c r="D41" s="296"/>
      <c r="E41" s="17"/>
      <c r="F41" s="18"/>
      <c r="G41" s="17"/>
      <c r="H41" s="18"/>
      <c r="I41" s="19"/>
      <c r="J41" s="18"/>
      <c r="K41" s="17"/>
      <c r="L41" s="18"/>
      <c r="M41" s="17"/>
      <c r="N41" s="18"/>
      <c r="O41" s="17"/>
      <c r="P41" s="18"/>
      <c r="Q41" s="17"/>
      <c r="R41" s="18"/>
      <c r="S41" s="17"/>
      <c r="T41" s="18"/>
      <c r="U41" s="20"/>
      <c r="V41" s="1"/>
      <c r="W41" s="1"/>
      <c r="X41" s="1"/>
      <c r="Y41" s="1"/>
      <c r="Z41" s="1"/>
      <c r="AA41" s="1"/>
      <c r="AB41" s="1"/>
      <c r="AC41" s="1"/>
      <c r="AD41" s="1"/>
      <c r="AE41" s="1"/>
      <c r="AF41" s="1"/>
      <c r="AG41" s="1"/>
      <c r="AH41" s="1"/>
      <c r="AI41" s="1"/>
      <c r="AJ41" s="1"/>
      <c r="AK41" s="1"/>
      <c r="AL41" s="1"/>
      <c r="AM41" s="1"/>
      <c r="AN41" s="1"/>
      <c r="AO41" s="1"/>
      <c r="AP41" s="1"/>
      <c r="AQ41" s="1"/>
    </row>
    <row r="42" spans="1:43" ht="15.75" customHeight="1">
      <c r="A42" s="28"/>
      <c r="B42" s="293" t="str">
        <f t="shared" ref="B42:B43" si="0">B22</f>
        <v>Deadlift</v>
      </c>
      <c r="C42" s="301"/>
      <c r="D42" s="30">
        <f>MROUND($P$14*0.725,$AQ$5)</f>
        <v>122.5</v>
      </c>
      <c r="E42" s="11">
        <v>3</v>
      </c>
      <c r="F42" s="10">
        <f>MROUND($P$14*0.725,$AQ$5)</f>
        <v>122.5</v>
      </c>
      <c r="G42" s="11">
        <v>3</v>
      </c>
      <c r="H42" s="22">
        <f>MROUND($P$14*0.725,$AQ$5)</f>
        <v>122.5</v>
      </c>
      <c r="I42" s="23">
        <v>3</v>
      </c>
      <c r="J42" s="10">
        <f>MROUND($P$14*0.725,$AQ$5)</f>
        <v>122.5</v>
      </c>
      <c r="K42" s="11">
        <v>3</v>
      </c>
      <c r="L42" s="10">
        <f>MROUND($P$14*0.725,$AQ$5)</f>
        <v>122.5</v>
      </c>
      <c r="M42" s="11">
        <v>3</v>
      </c>
      <c r="N42" s="10">
        <f>MROUND($P$14*0.725,$AQ$5)</f>
        <v>122.5</v>
      </c>
      <c r="O42" s="11">
        <v>3</v>
      </c>
      <c r="P42" s="10">
        <f>MROUND($P$14*0.725,$AQ$5)</f>
        <v>122.5</v>
      </c>
      <c r="Q42" s="11">
        <v>3</v>
      </c>
      <c r="R42" s="10">
        <f>MROUND($P$14*0.725,$AQ$5)</f>
        <v>122.5</v>
      </c>
      <c r="S42" s="11">
        <v>3</v>
      </c>
      <c r="T42" s="10"/>
      <c r="U42" s="12"/>
      <c r="V42" s="1"/>
      <c r="W42" s="1"/>
      <c r="X42" s="1"/>
      <c r="Y42" s="1"/>
      <c r="Z42" s="1"/>
      <c r="AA42" s="1"/>
      <c r="AB42" s="1"/>
      <c r="AC42" s="1"/>
      <c r="AD42" s="1"/>
      <c r="AE42" s="1"/>
      <c r="AF42" s="1"/>
      <c r="AG42" s="1"/>
      <c r="AH42" s="1"/>
      <c r="AI42" s="1"/>
      <c r="AJ42" s="1"/>
      <c r="AK42" s="1"/>
      <c r="AL42" s="1"/>
      <c r="AM42" s="1"/>
      <c r="AN42" s="1"/>
      <c r="AO42" s="1"/>
      <c r="AP42" s="1"/>
      <c r="AQ42" s="1"/>
    </row>
    <row r="43" spans="1:43" ht="15.75" customHeight="1">
      <c r="A43" s="28"/>
      <c r="B43" s="297" t="str">
        <f t="shared" si="0"/>
        <v>Front Squat</v>
      </c>
      <c r="C43" s="306"/>
      <c r="D43" s="31">
        <f>MROUND($H$14*0.75*0.75,$AQ$5)</f>
        <v>87.5</v>
      </c>
      <c r="E43" s="14">
        <v>3</v>
      </c>
      <c r="F43" s="13">
        <f>MROUND($H$14*0.75*0.75,$AQ$5)</f>
        <v>87.5</v>
      </c>
      <c r="G43" s="14">
        <v>3</v>
      </c>
      <c r="H43" s="13">
        <f>MROUND($H$14*0.75*0.75,$AQ$5)</f>
        <v>87.5</v>
      </c>
      <c r="I43" s="14">
        <v>3</v>
      </c>
      <c r="J43" s="13">
        <f>H43</f>
        <v>87.5</v>
      </c>
      <c r="K43" s="14">
        <v>3</v>
      </c>
      <c r="L43" s="13">
        <f>J43</f>
        <v>87.5</v>
      </c>
      <c r="M43" s="14">
        <v>3</v>
      </c>
      <c r="N43" s="13">
        <f>L43</f>
        <v>87.5</v>
      </c>
      <c r="O43" s="14">
        <v>3</v>
      </c>
      <c r="P43" s="13"/>
      <c r="Q43" s="14"/>
      <c r="R43" s="13"/>
      <c r="S43" s="14"/>
      <c r="T43" s="13"/>
      <c r="U43" s="15"/>
      <c r="V43" s="1"/>
      <c r="W43" s="1"/>
      <c r="X43" s="1"/>
      <c r="Y43" s="1"/>
      <c r="Z43" s="1"/>
      <c r="AA43" s="1"/>
      <c r="AB43" s="1"/>
      <c r="AC43" s="1"/>
      <c r="AD43" s="1"/>
      <c r="AE43" s="1"/>
      <c r="AF43" s="1"/>
      <c r="AG43" s="1"/>
      <c r="AH43" s="1"/>
      <c r="AI43" s="1"/>
      <c r="AJ43" s="1"/>
      <c r="AK43" s="1"/>
      <c r="AL43" s="1"/>
      <c r="AM43" s="1"/>
      <c r="AN43" s="1"/>
      <c r="AO43" s="1"/>
      <c r="AP43" s="1"/>
      <c r="AQ43" s="1"/>
    </row>
    <row r="44" spans="1:43" ht="15.75" customHeight="1">
      <c r="A44" s="28"/>
      <c r="B44" s="288" t="s">
        <v>12</v>
      </c>
      <c r="C44" s="289"/>
      <c r="D44" s="368" t="s">
        <v>23</v>
      </c>
      <c r="E44" s="291"/>
      <c r="F44" s="291"/>
      <c r="G44" s="291"/>
      <c r="H44" s="291"/>
      <c r="I44" s="291"/>
      <c r="J44" s="291"/>
      <c r="K44" s="291"/>
      <c r="L44" s="291"/>
      <c r="M44" s="291"/>
      <c r="N44" s="291"/>
      <c r="O44" s="291"/>
      <c r="P44" s="291"/>
      <c r="Q44" s="291"/>
      <c r="R44" s="291"/>
      <c r="S44" s="291"/>
      <c r="T44" s="291"/>
      <c r="U44" s="292"/>
      <c r="V44" s="1"/>
      <c r="W44" s="1"/>
      <c r="X44" s="1"/>
      <c r="Y44" s="1"/>
      <c r="Z44" s="1"/>
      <c r="AA44" s="1"/>
      <c r="AB44" s="1"/>
      <c r="AC44" s="1"/>
      <c r="AD44" s="1"/>
      <c r="AE44" s="1"/>
      <c r="AF44" s="1"/>
      <c r="AG44" s="1"/>
      <c r="AH44" s="1"/>
      <c r="AI44" s="1"/>
      <c r="AJ44" s="1"/>
      <c r="AK44" s="1"/>
      <c r="AL44" s="1"/>
      <c r="AM44" s="1"/>
      <c r="AN44" s="1"/>
      <c r="AO44" s="1"/>
      <c r="AP44" s="1"/>
      <c r="AQ44" s="1"/>
    </row>
    <row r="45" spans="1:43" ht="15.75" customHeight="1">
      <c r="A45" s="1"/>
      <c r="B45" s="32"/>
      <c r="C45" s="32"/>
      <c r="D45" s="2"/>
      <c r="E45" s="2"/>
      <c r="F45" s="2"/>
      <c r="G45" s="2"/>
      <c r="H45" s="2"/>
      <c r="I45" s="2"/>
      <c r="J45" s="2"/>
      <c r="K45" s="2"/>
      <c r="L45" s="2"/>
      <c r="M45" s="2"/>
      <c r="N45" s="2"/>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15.75" customHeight="1">
      <c r="A46" s="1"/>
      <c r="B46" s="1"/>
      <c r="C46" s="1"/>
      <c r="D46" s="2"/>
      <c r="E46" s="2"/>
      <c r="F46" s="2"/>
      <c r="G46" s="2"/>
      <c r="H46" s="2"/>
      <c r="I46" s="2"/>
      <c r="J46" s="2"/>
      <c r="K46" s="2"/>
      <c r="L46" s="2"/>
      <c r="M46" s="2"/>
      <c r="N46" s="2"/>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15.75" customHeight="1">
      <c r="A47" s="1"/>
      <c r="B47" s="1"/>
      <c r="C47" s="1"/>
      <c r="D47" s="2"/>
      <c r="E47" s="2"/>
      <c r="F47" s="2"/>
      <c r="G47" s="2"/>
      <c r="H47" s="2"/>
      <c r="I47" s="2"/>
      <c r="J47" s="2"/>
      <c r="K47" s="2"/>
      <c r="L47" s="2"/>
      <c r="M47" s="2"/>
      <c r="N47" s="2"/>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15.75" customHeight="1">
      <c r="A48" s="1"/>
      <c r="B48" s="1"/>
      <c r="C48" s="1"/>
      <c r="D48" s="2"/>
      <c r="E48" s="2"/>
      <c r="F48" s="2"/>
      <c r="G48" s="2"/>
      <c r="H48" s="2"/>
      <c r="I48" s="2"/>
      <c r="J48" s="2"/>
      <c r="K48" s="2"/>
      <c r="L48" s="2"/>
      <c r="M48" s="2"/>
      <c r="N48" s="2"/>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15.75" customHeight="1">
      <c r="A49" s="1"/>
      <c r="B49" s="1"/>
      <c r="C49" s="1"/>
      <c r="D49" s="2"/>
      <c r="E49" s="2"/>
      <c r="F49" s="2"/>
      <c r="G49" s="2"/>
      <c r="H49" s="2"/>
      <c r="I49" s="2"/>
      <c r="J49" s="2"/>
      <c r="K49" s="2"/>
      <c r="L49" s="2"/>
      <c r="M49" s="2"/>
      <c r="N49" s="2"/>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15.75" customHeight="1">
      <c r="A50" s="1"/>
      <c r="B50" s="1"/>
      <c r="C50" s="1"/>
      <c r="D50" s="2"/>
      <c r="E50" s="2"/>
      <c r="F50" s="2"/>
      <c r="G50" s="2"/>
      <c r="H50" s="2"/>
      <c r="I50" s="2"/>
      <c r="J50" s="2"/>
      <c r="K50" s="2"/>
      <c r="L50" s="2"/>
      <c r="M50" s="2"/>
      <c r="N50" s="2"/>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15.75" customHeight="1">
      <c r="A51" s="1"/>
      <c r="B51" s="1"/>
      <c r="C51" s="1"/>
      <c r="D51" s="2"/>
      <c r="E51" s="2"/>
      <c r="F51" s="2"/>
      <c r="G51" s="2"/>
      <c r="H51" s="2"/>
      <c r="I51" s="2"/>
      <c r="J51" s="2"/>
      <c r="K51" s="2"/>
      <c r="L51" s="2"/>
      <c r="M51" s="2"/>
      <c r="N51" s="2"/>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15.75" customHeight="1">
      <c r="A52" s="1"/>
      <c r="B52" s="1"/>
      <c r="C52" s="1"/>
      <c r="D52" s="2"/>
      <c r="E52" s="2"/>
      <c r="F52" s="2"/>
      <c r="G52" s="2"/>
      <c r="H52" s="2"/>
      <c r="I52" s="2"/>
      <c r="J52" s="2"/>
      <c r="K52" s="2"/>
      <c r="L52" s="2"/>
      <c r="M52" s="2"/>
      <c r="N52" s="2"/>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15.75" customHeight="1">
      <c r="A53" s="1"/>
      <c r="B53" s="1"/>
      <c r="C53" s="1"/>
      <c r="D53" s="2"/>
      <c r="E53" s="2"/>
      <c r="F53" s="2"/>
      <c r="G53" s="2"/>
      <c r="H53" s="2"/>
      <c r="I53" s="2"/>
      <c r="J53" s="2"/>
      <c r="K53" s="2"/>
      <c r="L53" s="2"/>
      <c r="M53" s="2"/>
      <c r="N53" s="2"/>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15.75" customHeight="1">
      <c r="A54" s="1"/>
      <c r="B54" s="1"/>
      <c r="C54" s="1"/>
      <c r="D54" s="2"/>
      <c r="E54" s="2"/>
      <c r="F54" s="2"/>
      <c r="G54" s="2"/>
      <c r="H54" s="2"/>
      <c r="I54" s="2"/>
      <c r="J54" s="2"/>
      <c r="K54" s="2"/>
      <c r="L54" s="2"/>
      <c r="M54" s="2"/>
      <c r="N54" s="2"/>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15.75" customHeight="1">
      <c r="A55" s="1"/>
      <c r="B55" s="1"/>
      <c r="C55" s="1"/>
      <c r="D55" s="2"/>
      <c r="E55" s="2"/>
      <c r="F55" s="2"/>
      <c r="G55" s="2"/>
      <c r="H55" s="2"/>
      <c r="I55" s="2"/>
      <c r="J55" s="2"/>
      <c r="K55" s="2"/>
      <c r="L55" s="2"/>
      <c r="M55" s="2"/>
      <c r="N55" s="2"/>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15.75" customHeight="1">
      <c r="A56" s="1"/>
      <c r="B56" s="1"/>
      <c r="C56" s="1"/>
      <c r="D56" s="2"/>
      <c r="E56" s="2"/>
      <c r="F56" s="2"/>
      <c r="G56" s="2"/>
      <c r="H56" s="2"/>
      <c r="I56" s="2"/>
      <c r="J56" s="2"/>
      <c r="K56" s="2"/>
      <c r="L56" s="2"/>
      <c r="M56" s="2"/>
      <c r="N56" s="2"/>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15.75" customHeight="1">
      <c r="A57" s="1"/>
      <c r="B57" s="1"/>
      <c r="C57" s="1"/>
      <c r="D57" s="2"/>
      <c r="E57" s="2"/>
      <c r="F57" s="2"/>
      <c r="G57" s="2"/>
      <c r="H57" s="2"/>
      <c r="I57" s="2"/>
      <c r="J57" s="2"/>
      <c r="K57" s="2"/>
      <c r="L57" s="2"/>
      <c r="M57" s="2"/>
      <c r="N57" s="2"/>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15.75" customHeight="1">
      <c r="A58" s="1"/>
      <c r="B58" s="1"/>
      <c r="C58" s="1"/>
      <c r="D58" s="2"/>
      <c r="E58" s="2"/>
      <c r="F58" s="2"/>
      <c r="G58" s="2"/>
      <c r="H58" s="2"/>
      <c r="I58" s="2"/>
      <c r="J58" s="2"/>
      <c r="K58" s="2"/>
      <c r="L58" s="2"/>
      <c r="M58" s="2"/>
      <c r="N58" s="2"/>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15.75" customHeight="1">
      <c r="A59" s="1"/>
      <c r="B59" s="1"/>
      <c r="C59" s="1"/>
      <c r="D59" s="2"/>
      <c r="E59" s="2"/>
      <c r="F59" s="2"/>
      <c r="G59" s="2"/>
      <c r="H59" s="2"/>
      <c r="I59" s="2"/>
      <c r="J59" s="2"/>
      <c r="K59" s="2"/>
      <c r="L59" s="2"/>
      <c r="M59" s="2"/>
      <c r="N59" s="2"/>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15.75" customHeight="1">
      <c r="A60" s="1"/>
      <c r="B60" s="1"/>
      <c r="C60" s="1"/>
      <c r="D60" s="2"/>
      <c r="E60" s="2"/>
      <c r="F60" s="2"/>
      <c r="G60" s="2"/>
      <c r="H60" s="2"/>
      <c r="I60" s="2"/>
      <c r="J60" s="2"/>
      <c r="K60" s="2"/>
      <c r="L60" s="2"/>
      <c r="M60" s="2"/>
      <c r="N60" s="2"/>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15.75" customHeight="1">
      <c r="A61" s="1"/>
      <c r="B61" s="1"/>
      <c r="C61" s="1"/>
      <c r="D61" s="2"/>
      <c r="E61" s="2"/>
      <c r="F61" s="2"/>
      <c r="G61" s="2"/>
      <c r="H61" s="2"/>
      <c r="I61" s="2"/>
      <c r="J61" s="2"/>
      <c r="K61" s="2"/>
      <c r="L61" s="2"/>
      <c r="M61" s="2"/>
      <c r="N61" s="2"/>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15.75" customHeight="1">
      <c r="A62" s="1"/>
      <c r="B62" s="1"/>
      <c r="C62" s="1"/>
      <c r="D62" s="2"/>
      <c r="E62" s="2"/>
      <c r="F62" s="2"/>
      <c r="G62" s="2"/>
      <c r="H62" s="2"/>
      <c r="I62" s="2"/>
      <c r="J62" s="2"/>
      <c r="K62" s="2"/>
      <c r="L62" s="2"/>
      <c r="M62" s="2"/>
      <c r="N62" s="2"/>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15.75" customHeight="1">
      <c r="A63" s="1"/>
      <c r="B63" s="1"/>
      <c r="C63" s="1"/>
      <c r="D63" s="2"/>
      <c r="E63" s="2"/>
      <c r="F63" s="2"/>
      <c r="G63" s="2"/>
      <c r="H63" s="2"/>
      <c r="I63" s="2"/>
      <c r="J63" s="2"/>
      <c r="K63" s="2"/>
      <c r="L63" s="2"/>
      <c r="M63" s="2"/>
      <c r="N63" s="2"/>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15.75" customHeight="1">
      <c r="A64" s="1"/>
      <c r="B64" s="1"/>
      <c r="C64" s="1"/>
      <c r="D64" s="2"/>
      <c r="E64" s="2"/>
      <c r="F64" s="2"/>
      <c r="G64" s="2"/>
      <c r="H64" s="2"/>
      <c r="I64" s="2"/>
      <c r="J64" s="2"/>
      <c r="K64" s="2"/>
      <c r="L64" s="2"/>
      <c r="M64" s="2"/>
      <c r="N64" s="2"/>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15.75" customHeight="1">
      <c r="A65" s="1"/>
      <c r="B65" s="1"/>
      <c r="C65" s="1"/>
      <c r="D65" s="2"/>
      <c r="E65" s="2"/>
      <c r="F65" s="2"/>
      <c r="G65" s="2"/>
      <c r="H65" s="2"/>
      <c r="I65" s="2"/>
      <c r="J65" s="2"/>
      <c r="K65" s="2"/>
      <c r="L65" s="2"/>
      <c r="M65" s="2"/>
      <c r="N65" s="2"/>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15.75" customHeight="1">
      <c r="A66" s="1"/>
      <c r="B66" s="1"/>
      <c r="C66" s="1"/>
      <c r="D66" s="2"/>
      <c r="E66" s="2"/>
      <c r="F66" s="2"/>
      <c r="G66" s="2"/>
      <c r="H66" s="2"/>
      <c r="I66" s="2"/>
      <c r="J66" s="2"/>
      <c r="K66" s="2"/>
      <c r="L66" s="2"/>
      <c r="M66" s="2"/>
      <c r="N66" s="2"/>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15.75" customHeight="1">
      <c r="A67" s="1"/>
      <c r="B67" s="1"/>
      <c r="C67" s="1"/>
      <c r="D67" s="2"/>
      <c r="E67" s="2"/>
      <c r="F67" s="2"/>
      <c r="G67" s="2"/>
      <c r="H67" s="2"/>
      <c r="I67" s="2"/>
      <c r="J67" s="2"/>
      <c r="K67" s="2"/>
      <c r="L67" s="2"/>
      <c r="M67" s="2"/>
      <c r="N67" s="2"/>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15.75" customHeight="1">
      <c r="A68" s="1"/>
      <c r="B68" s="1"/>
      <c r="C68" s="1"/>
      <c r="D68" s="2"/>
      <c r="E68" s="2"/>
      <c r="F68" s="2"/>
      <c r="G68" s="2"/>
      <c r="H68" s="2"/>
      <c r="I68" s="2"/>
      <c r="J68" s="2"/>
      <c r="K68" s="2"/>
      <c r="L68" s="2"/>
      <c r="M68" s="2"/>
      <c r="N68" s="2"/>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15.75" customHeight="1">
      <c r="A69" s="1"/>
      <c r="B69" s="1"/>
      <c r="C69" s="1"/>
      <c r="D69" s="2"/>
      <c r="E69" s="2"/>
      <c r="F69" s="2"/>
      <c r="G69" s="2"/>
      <c r="H69" s="2"/>
      <c r="I69" s="2"/>
      <c r="J69" s="2"/>
      <c r="K69" s="2"/>
      <c r="L69" s="2"/>
      <c r="M69" s="2"/>
      <c r="N69" s="2"/>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15.75" customHeight="1">
      <c r="A70" s="1"/>
      <c r="B70" s="1"/>
      <c r="C70" s="1"/>
      <c r="D70" s="2"/>
      <c r="E70" s="2"/>
      <c r="F70" s="2"/>
      <c r="G70" s="2"/>
      <c r="H70" s="2"/>
      <c r="I70" s="2"/>
      <c r="J70" s="2"/>
      <c r="K70" s="2"/>
      <c r="L70" s="2"/>
      <c r="M70" s="2"/>
      <c r="N70" s="2"/>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15.75" customHeight="1">
      <c r="A71" s="1"/>
      <c r="B71" s="1"/>
      <c r="C71" s="1"/>
      <c r="D71" s="2"/>
      <c r="E71" s="2"/>
      <c r="F71" s="2"/>
      <c r="G71" s="2"/>
      <c r="H71" s="2"/>
      <c r="I71" s="2"/>
      <c r="J71" s="2"/>
      <c r="K71" s="2"/>
      <c r="L71" s="2"/>
      <c r="M71" s="2"/>
      <c r="N71" s="2"/>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15.75" customHeight="1">
      <c r="A72" s="1"/>
      <c r="B72" s="1"/>
      <c r="C72" s="1"/>
      <c r="D72" s="2"/>
      <c r="E72" s="2"/>
      <c r="F72" s="2"/>
      <c r="G72" s="2"/>
      <c r="H72" s="2"/>
      <c r="I72" s="2"/>
      <c r="J72" s="2"/>
      <c r="K72" s="2"/>
      <c r="L72" s="2"/>
      <c r="M72" s="2"/>
      <c r="N72" s="2"/>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15.75" customHeight="1">
      <c r="A73" s="1"/>
      <c r="B73" s="1"/>
      <c r="C73" s="1"/>
      <c r="D73" s="2"/>
      <c r="E73" s="2"/>
      <c r="F73" s="2"/>
      <c r="G73" s="2"/>
      <c r="H73" s="2"/>
      <c r="I73" s="2"/>
      <c r="J73" s="2"/>
      <c r="K73" s="2"/>
      <c r="L73" s="2"/>
      <c r="M73" s="2"/>
      <c r="N73" s="2"/>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15.75" customHeight="1">
      <c r="A74" s="1"/>
      <c r="B74" s="1"/>
      <c r="C74" s="1"/>
      <c r="D74" s="2"/>
      <c r="E74" s="2"/>
      <c r="F74" s="2"/>
      <c r="G74" s="2"/>
      <c r="H74" s="2"/>
      <c r="I74" s="2"/>
      <c r="J74" s="2"/>
      <c r="K74" s="2"/>
      <c r="L74" s="2"/>
      <c r="M74" s="2"/>
      <c r="N74" s="2"/>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15.75" customHeight="1">
      <c r="A75" s="1"/>
      <c r="B75" s="1"/>
      <c r="C75" s="1"/>
      <c r="D75" s="2"/>
      <c r="E75" s="2"/>
      <c r="F75" s="2"/>
      <c r="G75" s="2"/>
      <c r="H75" s="2"/>
      <c r="I75" s="2"/>
      <c r="J75" s="2"/>
      <c r="K75" s="2"/>
      <c r="L75" s="2"/>
      <c r="M75" s="2"/>
      <c r="N75" s="2"/>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15.75" customHeight="1">
      <c r="A76" s="1"/>
      <c r="B76" s="1"/>
      <c r="C76" s="1"/>
      <c r="D76" s="2"/>
      <c r="E76" s="2"/>
      <c r="F76" s="2"/>
      <c r="G76" s="2"/>
      <c r="H76" s="2"/>
      <c r="I76" s="2"/>
      <c r="J76" s="2"/>
      <c r="K76" s="2"/>
      <c r="L76" s="2"/>
      <c r="M76" s="2"/>
      <c r="N76" s="2"/>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15.75" customHeight="1">
      <c r="A77" s="1"/>
      <c r="B77" s="1"/>
      <c r="C77" s="1"/>
      <c r="D77" s="2"/>
      <c r="E77" s="2"/>
      <c r="F77" s="2"/>
      <c r="G77" s="2"/>
      <c r="H77" s="2"/>
      <c r="I77" s="2"/>
      <c r="J77" s="2"/>
      <c r="K77" s="2"/>
      <c r="L77" s="2"/>
      <c r="M77" s="2"/>
      <c r="N77" s="2"/>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15.75" customHeight="1">
      <c r="A78" s="1"/>
      <c r="B78" s="1"/>
      <c r="C78" s="1"/>
      <c r="D78" s="2"/>
      <c r="E78" s="2"/>
      <c r="F78" s="2"/>
      <c r="G78" s="2"/>
      <c r="H78" s="2"/>
      <c r="I78" s="2"/>
      <c r="J78" s="2"/>
      <c r="K78" s="2"/>
      <c r="L78" s="2"/>
      <c r="M78" s="2"/>
      <c r="N78" s="2"/>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15.75" customHeight="1">
      <c r="A79" s="1"/>
      <c r="B79" s="1"/>
      <c r="C79" s="1"/>
      <c r="D79" s="2"/>
      <c r="E79" s="2"/>
      <c r="F79" s="2"/>
      <c r="G79" s="2"/>
      <c r="H79" s="2"/>
      <c r="I79" s="2"/>
      <c r="J79" s="2"/>
      <c r="K79" s="2"/>
      <c r="L79" s="2"/>
      <c r="M79" s="2"/>
      <c r="N79" s="2"/>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15.75" customHeight="1">
      <c r="A80" s="1"/>
      <c r="B80" s="1"/>
      <c r="C80" s="1"/>
      <c r="D80" s="2"/>
      <c r="E80" s="2"/>
      <c r="F80" s="2"/>
      <c r="G80" s="2"/>
      <c r="H80" s="2"/>
      <c r="I80" s="2"/>
      <c r="J80" s="2"/>
      <c r="K80" s="2"/>
      <c r="L80" s="2"/>
      <c r="M80" s="2"/>
      <c r="N80" s="2"/>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15.75" customHeight="1">
      <c r="A81" s="1"/>
      <c r="B81" s="1"/>
      <c r="C81" s="1"/>
      <c r="D81" s="2"/>
      <c r="E81" s="2"/>
      <c r="F81" s="2"/>
      <c r="G81" s="2"/>
      <c r="H81" s="2"/>
      <c r="I81" s="2"/>
      <c r="J81" s="2"/>
      <c r="K81" s="2"/>
      <c r="L81" s="2"/>
      <c r="M81" s="2"/>
      <c r="N81" s="2"/>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15.75" customHeight="1">
      <c r="A82" s="1"/>
      <c r="B82" s="1"/>
      <c r="C82" s="1"/>
      <c r="D82" s="2"/>
      <c r="E82" s="2"/>
      <c r="F82" s="2"/>
      <c r="G82" s="2"/>
      <c r="H82" s="2"/>
      <c r="I82" s="2"/>
      <c r="J82" s="2"/>
      <c r="K82" s="2"/>
      <c r="L82" s="2"/>
      <c r="M82" s="2"/>
      <c r="N82" s="2"/>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15.75" customHeight="1">
      <c r="A83" s="1"/>
      <c r="B83" s="1"/>
      <c r="C83" s="1"/>
      <c r="D83" s="2"/>
      <c r="E83" s="2"/>
      <c r="F83" s="2"/>
      <c r="G83" s="2"/>
      <c r="H83" s="2"/>
      <c r="I83" s="2"/>
      <c r="J83" s="2"/>
      <c r="K83" s="2"/>
      <c r="L83" s="2"/>
      <c r="M83" s="2"/>
      <c r="N83" s="2"/>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15.75" customHeight="1">
      <c r="A84" s="1"/>
      <c r="B84" s="1"/>
      <c r="C84" s="1"/>
      <c r="D84" s="2"/>
      <c r="E84" s="2"/>
      <c r="F84" s="2"/>
      <c r="G84" s="2"/>
      <c r="H84" s="2"/>
      <c r="I84" s="2"/>
      <c r="J84" s="2"/>
      <c r="K84" s="2"/>
      <c r="L84" s="2"/>
      <c r="M84" s="2"/>
      <c r="N84" s="2"/>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15.75" customHeight="1">
      <c r="A85" s="1"/>
      <c r="B85" s="1"/>
      <c r="C85" s="1"/>
      <c r="D85" s="2"/>
      <c r="E85" s="2"/>
      <c r="F85" s="2"/>
      <c r="G85" s="2"/>
      <c r="H85" s="2"/>
      <c r="I85" s="2"/>
      <c r="J85" s="2"/>
      <c r="K85" s="2"/>
      <c r="L85" s="2"/>
      <c r="M85" s="2"/>
      <c r="N85" s="2"/>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15.75" customHeight="1">
      <c r="A86" s="1"/>
      <c r="B86" s="1"/>
      <c r="C86" s="1"/>
      <c r="D86" s="2"/>
      <c r="E86" s="2"/>
      <c r="F86" s="2"/>
      <c r="G86" s="2"/>
      <c r="H86" s="2"/>
      <c r="I86" s="2"/>
      <c r="J86" s="2"/>
      <c r="K86" s="2"/>
      <c r="L86" s="2"/>
      <c r="M86" s="2"/>
      <c r="N86" s="2"/>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15.75" customHeight="1">
      <c r="A87" s="1"/>
      <c r="B87" s="1"/>
      <c r="C87" s="1"/>
      <c r="D87" s="2"/>
      <c r="E87" s="2"/>
      <c r="F87" s="2"/>
      <c r="G87" s="2"/>
      <c r="H87" s="2"/>
      <c r="I87" s="2"/>
      <c r="J87" s="2"/>
      <c r="K87" s="2"/>
      <c r="L87" s="2"/>
      <c r="M87" s="2"/>
      <c r="N87" s="2"/>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15.75" customHeight="1">
      <c r="A88" s="1"/>
      <c r="B88" s="1"/>
      <c r="C88" s="1"/>
      <c r="D88" s="2"/>
      <c r="E88" s="2"/>
      <c r="F88" s="2"/>
      <c r="G88" s="2"/>
      <c r="H88" s="2"/>
      <c r="I88" s="2"/>
      <c r="J88" s="2"/>
      <c r="K88" s="2"/>
      <c r="L88" s="2"/>
      <c r="M88" s="2"/>
      <c r="N88" s="2"/>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15.75" customHeight="1">
      <c r="A89" s="1"/>
      <c r="B89" s="1"/>
      <c r="C89" s="1"/>
      <c r="D89" s="2"/>
      <c r="E89" s="2"/>
      <c r="F89" s="2"/>
      <c r="G89" s="2"/>
      <c r="H89" s="2"/>
      <c r="I89" s="2"/>
      <c r="J89" s="2"/>
      <c r="K89" s="2"/>
      <c r="L89" s="2"/>
      <c r="M89" s="2"/>
      <c r="N89" s="2"/>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15.75" customHeight="1">
      <c r="A90" s="1"/>
      <c r="B90" s="1"/>
      <c r="C90" s="1"/>
      <c r="D90" s="2"/>
      <c r="E90" s="2"/>
      <c r="F90" s="2"/>
      <c r="G90" s="2"/>
      <c r="H90" s="2"/>
      <c r="I90" s="2"/>
      <c r="J90" s="2"/>
      <c r="K90" s="2"/>
      <c r="L90" s="2"/>
      <c r="M90" s="2"/>
      <c r="N90" s="2"/>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15.75" customHeight="1">
      <c r="A91" s="1"/>
      <c r="B91" s="1"/>
      <c r="C91" s="1"/>
      <c r="D91" s="2"/>
      <c r="E91" s="2"/>
      <c r="F91" s="2"/>
      <c r="G91" s="2"/>
      <c r="H91" s="2"/>
      <c r="I91" s="2"/>
      <c r="J91" s="2"/>
      <c r="K91" s="2"/>
      <c r="L91" s="2"/>
      <c r="M91" s="2"/>
      <c r="N91" s="2"/>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15.75" customHeight="1">
      <c r="A92" s="1"/>
      <c r="B92" s="1"/>
      <c r="C92" s="1"/>
      <c r="D92" s="2"/>
      <c r="E92" s="2"/>
      <c r="F92" s="2"/>
      <c r="G92" s="2"/>
      <c r="H92" s="2"/>
      <c r="I92" s="2"/>
      <c r="J92" s="2"/>
      <c r="K92" s="2"/>
      <c r="L92" s="2"/>
      <c r="M92" s="2"/>
      <c r="N92" s="2"/>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15.75" customHeight="1">
      <c r="A93" s="1"/>
      <c r="B93" s="1"/>
      <c r="C93" s="1"/>
      <c r="D93" s="2"/>
      <c r="E93" s="2"/>
      <c r="F93" s="2"/>
      <c r="G93" s="2"/>
      <c r="H93" s="2"/>
      <c r="I93" s="2"/>
      <c r="J93" s="2"/>
      <c r="K93" s="2"/>
      <c r="L93" s="2"/>
      <c r="M93" s="2"/>
      <c r="N93" s="2"/>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15.75" customHeight="1">
      <c r="A94" s="1"/>
      <c r="B94" s="1"/>
      <c r="C94" s="1"/>
      <c r="D94" s="2"/>
      <c r="E94" s="2"/>
      <c r="F94" s="2"/>
      <c r="G94" s="2"/>
      <c r="H94" s="2"/>
      <c r="I94" s="2"/>
      <c r="J94" s="2"/>
      <c r="K94" s="2"/>
      <c r="L94" s="2"/>
      <c r="M94" s="2"/>
      <c r="N94" s="2"/>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15.75" customHeight="1">
      <c r="A95" s="1"/>
      <c r="B95" s="1"/>
      <c r="C95" s="1"/>
      <c r="D95" s="2"/>
      <c r="E95" s="2"/>
      <c r="F95" s="2"/>
      <c r="G95" s="2"/>
      <c r="H95" s="2"/>
      <c r="I95" s="2"/>
      <c r="J95" s="2"/>
      <c r="K95" s="2"/>
      <c r="L95" s="2"/>
      <c r="M95" s="2"/>
      <c r="N95" s="2"/>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15.75" customHeight="1">
      <c r="A96" s="1"/>
      <c r="B96" s="1"/>
      <c r="C96" s="1"/>
      <c r="D96" s="2"/>
      <c r="E96" s="2"/>
      <c r="F96" s="2"/>
      <c r="G96" s="2"/>
      <c r="H96" s="2"/>
      <c r="I96" s="2"/>
      <c r="J96" s="2"/>
      <c r="K96" s="2"/>
      <c r="L96" s="2"/>
      <c r="M96" s="2"/>
      <c r="N96" s="2"/>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15.75" customHeight="1">
      <c r="A97" s="1"/>
      <c r="B97" s="1"/>
      <c r="C97" s="1"/>
      <c r="D97" s="2"/>
      <c r="E97" s="2"/>
      <c r="F97" s="2"/>
      <c r="G97" s="2"/>
      <c r="H97" s="2"/>
      <c r="I97" s="2"/>
      <c r="J97" s="2"/>
      <c r="K97" s="2"/>
      <c r="L97" s="2"/>
      <c r="M97" s="2"/>
      <c r="N97" s="2"/>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15.75" customHeight="1">
      <c r="A98" s="1"/>
      <c r="B98" s="1"/>
      <c r="C98" s="1"/>
      <c r="D98" s="2"/>
      <c r="E98" s="2"/>
      <c r="F98" s="2"/>
      <c r="G98" s="2"/>
      <c r="H98" s="2"/>
      <c r="I98" s="2"/>
      <c r="J98" s="2"/>
      <c r="K98" s="2"/>
      <c r="L98" s="2"/>
      <c r="M98" s="2"/>
      <c r="N98" s="2"/>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15.75" customHeight="1">
      <c r="A99" s="1"/>
      <c r="B99" s="1"/>
      <c r="C99" s="1"/>
      <c r="D99" s="2"/>
      <c r="E99" s="2"/>
      <c r="F99" s="2"/>
      <c r="G99" s="2"/>
      <c r="H99" s="2"/>
      <c r="I99" s="2"/>
      <c r="J99" s="2"/>
      <c r="K99" s="2"/>
      <c r="L99" s="2"/>
      <c r="M99" s="2"/>
      <c r="N99" s="2"/>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15.75" customHeight="1">
      <c r="A100" s="1"/>
      <c r="B100" s="1"/>
      <c r="C100" s="1"/>
      <c r="D100" s="2"/>
      <c r="E100" s="2"/>
      <c r="F100" s="2"/>
      <c r="G100" s="2"/>
      <c r="H100" s="2"/>
      <c r="I100" s="2"/>
      <c r="J100" s="2"/>
      <c r="K100" s="2"/>
      <c r="L100" s="2"/>
      <c r="M100" s="2"/>
      <c r="N100" s="2"/>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15.75" customHeight="1">
      <c r="A101" s="1"/>
      <c r="B101" s="1"/>
      <c r="C101" s="1"/>
      <c r="D101" s="2"/>
      <c r="E101" s="2"/>
      <c r="F101" s="2"/>
      <c r="G101" s="2"/>
      <c r="H101" s="2"/>
      <c r="I101" s="2"/>
      <c r="J101" s="2"/>
      <c r="K101" s="2"/>
      <c r="L101" s="2"/>
      <c r="M101" s="2"/>
      <c r="N101" s="2"/>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15.75" customHeight="1">
      <c r="A102" s="1"/>
      <c r="B102" s="1"/>
      <c r="C102" s="1"/>
      <c r="D102" s="2"/>
      <c r="E102" s="2"/>
      <c r="F102" s="2"/>
      <c r="G102" s="2"/>
      <c r="H102" s="2"/>
      <c r="I102" s="2"/>
      <c r="J102" s="2"/>
      <c r="K102" s="2"/>
      <c r="L102" s="2"/>
      <c r="M102" s="2"/>
      <c r="N102" s="2"/>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15.75" customHeight="1">
      <c r="A103" s="1"/>
      <c r="B103" s="1"/>
      <c r="C103" s="1"/>
      <c r="D103" s="2"/>
      <c r="E103" s="2"/>
      <c r="F103" s="2"/>
      <c r="G103" s="2"/>
      <c r="H103" s="2"/>
      <c r="I103" s="2"/>
      <c r="J103" s="2"/>
      <c r="K103" s="2"/>
      <c r="L103" s="2"/>
      <c r="M103" s="2"/>
      <c r="N103" s="2"/>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15.75" customHeight="1">
      <c r="A104" s="1"/>
      <c r="B104" s="1"/>
      <c r="C104" s="1"/>
      <c r="D104" s="2"/>
      <c r="E104" s="2"/>
      <c r="F104" s="2"/>
      <c r="G104" s="2"/>
      <c r="H104" s="2"/>
      <c r="I104" s="2"/>
      <c r="J104" s="2"/>
      <c r="K104" s="2"/>
      <c r="L104" s="2"/>
      <c r="M104" s="2"/>
      <c r="N104" s="2"/>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15.75" customHeight="1">
      <c r="A105" s="1"/>
      <c r="B105" s="1"/>
      <c r="C105" s="1"/>
      <c r="D105" s="2"/>
      <c r="E105" s="2"/>
      <c r="F105" s="2"/>
      <c r="G105" s="2"/>
      <c r="H105" s="2"/>
      <c r="I105" s="2"/>
      <c r="J105" s="2"/>
      <c r="K105" s="2"/>
      <c r="L105" s="2"/>
      <c r="M105" s="2"/>
      <c r="N105" s="2"/>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15.75" customHeight="1">
      <c r="A106" s="1"/>
      <c r="B106" s="1"/>
      <c r="C106" s="1"/>
      <c r="D106" s="2"/>
      <c r="E106" s="2"/>
      <c r="F106" s="2"/>
      <c r="G106" s="2"/>
      <c r="H106" s="2"/>
      <c r="I106" s="2"/>
      <c r="J106" s="2"/>
      <c r="K106" s="2"/>
      <c r="L106" s="2"/>
      <c r="M106" s="2"/>
      <c r="N106" s="2"/>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15.75" customHeight="1">
      <c r="A107" s="1"/>
      <c r="B107" s="1"/>
      <c r="C107" s="1"/>
      <c r="D107" s="2"/>
      <c r="E107" s="2"/>
      <c r="F107" s="2"/>
      <c r="G107" s="2"/>
      <c r="H107" s="2"/>
      <c r="I107" s="2"/>
      <c r="J107" s="2"/>
      <c r="K107" s="2"/>
      <c r="L107" s="2"/>
      <c r="M107" s="2"/>
      <c r="N107" s="2"/>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15.75" customHeight="1">
      <c r="A108" s="1"/>
      <c r="B108" s="1"/>
      <c r="C108" s="1"/>
      <c r="D108" s="2"/>
      <c r="E108" s="2"/>
      <c r="F108" s="2"/>
      <c r="G108" s="2"/>
      <c r="H108" s="2"/>
      <c r="I108" s="2"/>
      <c r="J108" s="2"/>
      <c r="K108" s="2"/>
      <c r="L108" s="2"/>
      <c r="M108" s="2"/>
      <c r="N108" s="2"/>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15.75" customHeight="1">
      <c r="A109" s="1"/>
      <c r="B109" s="1"/>
      <c r="C109" s="1"/>
      <c r="D109" s="2"/>
      <c r="E109" s="2"/>
      <c r="F109" s="2"/>
      <c r="G109" s="2"/>
      <c r="H109" s="2"/>
      <c r="I109" s="2"/>
      <c r="J109" s="2"/>
      <c r="K109" s="2"/>
      <c r="L109" s="2"/>
      <c r="M109" s="2"/>
      <c r="N109" s="2"/>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15.75" customHeight="1">
      <c r="A110" s="1"/>
      <c r="B110" s="1"/>
      <c r="C110" s="1"/>
      <c r="D110" s="2"/>
      <c r="E110" s="2"/>
      <c r="F110" s="2"/>
      <c r="G110" s="2"/>
      <c r="H110" s="2"/>
      <c r="I110" s="2"/>
      <c r="J110" s="2"/>
      <c r="K110" s="2"/>
      <c r="L110" s="2"/>
      <c r="M110" s="2"/>
      <c r="N110" s="2"/>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15.75" customHeight="1">
      <c r="A111" s="1"/>
      <c r="B111" s="1"/>
      <c r="C111" s="1"/>
      <c r="D111" s="2"/>
      <c r="E111" s="2"/>
      <c r="F111" s="2"/>
      <c r="G111" s="2"/>
      <c r="H111" s="2"/>
      <c r="I111" s="2"/>
      <c r="J111" s="2"/>
      <c r="K111" s="2"/>
      <c r="L111" s="2"/>
      <c r="M111" s="2"/>
      <c r="N111" s="2"/>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15.75" customHeight="1">
      <c r="A112" s="1"/>
      <c r="B112" s="1"/>
      <c r="C112" s="1"/>
      <c r="D112" s="2"/>
      <c r="E112" s="2"/>
      <c r="F112" s="2"/>
      <c r="G112" s="2"/>
      <c r="H112" s="2"/>
      <c r="I112" s="2"/>
      <c r="J112" s="2"/>
      <c r="K112" s="2"/>
      <c r="L112" s="2"/>
      <c r="M112" s="2"/>
      <c r="N112" s="2"/>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ht="15.75" customHeight="1">
      <c r="A113" s="1"/>
      <c r="B113" s="1"/>
      <c r="C113" s="1"/>
      <c r="D113" s="2"/>
      <c r="E113" s="2"/>
      <c r="F113" s="2"/>
      <c r="G113" s="2"/>
      <c r="H113" s="2"/>
      <c r="I113" s="2"/>
      <c r="J113" s="2"/>
      <c r="K113" s="2"/>
      <c r="L113" s="2"/>
      <c r="M113" s="2"/>
      <c r="N113" s="2"/>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ht="15.75" customHeight="1">
      <c r="A114" s="1"/>
      <c r="B114" s="1"/>
      <c r="C114" s="1"/>
      <c r="D114" s="2"/>
      <c r="E114" s="2"/>
      <c r="F114" s="2"/>
      <c r="G114" s="2"/>
      <c r="H114" s="2"/>
      <c r="I114" s="2"/>
      <c r="J114" s="2"/>
      <c r="K114" s="2"/>
      <c r="L114" s="2"/>
      <c r="M114" s="2"/>
      <c r="N114" s="2"/>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ht="15.75" customHeight="1">
      <c r="A115" s="1"/>
      <c r="B115" s="1"/>
      <c r="C115" s="1"/>
      <c r="D115" s="2"/>
      <c r="E115" s="2"/>
      <c r="F115" s="2"/>
      <c r="G115" s="2"/>
      <c r="H115" s="2"/>
      <c r="I115" s="2"/>
      <c r="J115" s="2"/>
      <c r="K115" s="2"/>
      <c r="L115" s="2"/>
      <c r="M115" s="2"/>
      <c r="N115" s="2"/>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ht="15.75" customHeight="1">
      <c r="A116" s="1"/>
      <c r="B116" s="1"/>
      <c r="C116" s="1"/>
      <c r="D116" s="2"/>
      <c r="E116" s="2"/>
      <c r="F116" s="2"/>
      <c r="G116" s="2"/>
      <c r="H116" s="2"/>
      <c r="I116" s="2"/>
      <c r="J116" s="2"/>
      <c r="K116" s="2"/>
      <c r="L116" s="2"/>
      <c r="M116" s="2"/>
      <c r="N116" s="2"/>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15.75" customHeight="1">
      <c r="A117" s="1"/>
      <c r="B117" s="1"/>
      <c r="C117" s="1"/>
      <c r="D117" s="2"/>
      <c r="E117" s="2"/>
      <c r="F117" s="2"/>
      <c r="G117" s="2"/>
      <c r="H117" s="2"/>
      <c r="I117" s="2"/>
      <c r="J117" s="2"/>
      <c r="K117" s="2"/>
      <c r="L117" s="2"/>
      <c r="M117" s="2"/>
      <c r="N117" s="2"/>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ht="15.75" customHeight="1">
      <c r="A118" s="1"/>
      <c r="B118" s="1"/>
      <c r="C118" s="1"/>
      <c r="D118" s="2"/>
      <c r="E118" s="2"/>
      <c r="F118" s="2"/>
      <c r="G118" s="2"/>
      <c r="H118" s="2"/>
      <c r="I118" s="2"/>
      <c r="J118" s="2"/>
      <c r="K118" s="2"/>
      <c r="L118" s="2"/>
      <c r="M118" s="2"/>
      <c r="N118" s="2"/>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ht="15.75" customHeight="1">
      <c r="A119" s="1"/>
      <c r="B119" s="1"/>
      <c r="C119" s="1"/>
      <c r="D119" s="2"/>
      <c r="E119" s="2"/>
      <c r="F119" s="2"/>
      <c r="G119" s="2"/>
      <c r="H119" s="2"/>
      <c r="I119" s="2"/>
      <c r="J119" s="2"/>
      <c r="K119" s="2"/>
      <c r="L119" s="2"/>
      <c r="M119" s="2"/>
      <c r="N119" s="2"/>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ht="15.75" customHeight="1">
      <c r="A120" s="1"/>
      <c r="B120" s="1"/>
      <c r="C120" s="1"/>
      <c r="D120" s="2"/>
      <c r="E120" s="2"/>
      <c r="F120" s="2"/>
      <c r="G120" s="2"/>
      <c r="H120" s="2"/>
      <c r="I120" s="2"/>
      <c r="J120" s="2"/>
      <c r="K120" s="2"/>
      <c r="L120" s="2"/>
      <c r="M120" s="2"/>
      <c r="N120" s="2"/>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ht="15.75" customHeight="1">
      <c r="A121" s="1"/>
      <c r="B121" s="1"/>
      <c r="C121" s="1"/>
      <c r="D121" s="2"/>
      <c r="E121" s="2"/>
      <c r="F121" s="2"/>
      <c r="G121" s="2"/>
      <c r="H121" s="2"/>
      <c r="I121" s="2"/>
      <c r="J121" s="2"/>
      <c r="K121" s="2"/>
      <c r="L121" s="2"/>
      <c r="M121" s="2"/>
      <c r="N121" s="2"/>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ht="15.75" customHeight="1">
      <c r="A122" s="1"/>
      <c r="B122" s="1"/>
      <c r="C122" s="1"/>
      <c r="D122" s="2"/>
      <c r="E122" s="2"/>
      <c r="F122" s="2"/>
      <c r="G122" s="2"/>
      <c r="H122" s="2"/>
      <c r="I122" s="2"/>
      <c r="J122" s="2"/>
      <c r="K122" s="2"/>
      <c r="L122" s="2"/>
      <c r="M122" s="2"/>
      <c r="N122" s="2"/>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ht="15.75" customHeight="1">
      <c r="A123" s="1"/>
      <c r="B123" s="1"/>
      <c r="C123" s="1"/>
      <c r="D123" s="2"/>
      <c r="E123" s="2"/>
      <c r="F123" s="2"/>
      <c r="G123" s="2"/>
      <c r="H123" s="2"/>
      <c r="I123" s="2"/>
      <c r="J123" s="2"/>
      <c r="K123" s="2"/>
      <c r="L123" s="2"/>
      <c r="M123" s="2"/>
      <c r="N123" s="2"/>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ht="15.75" customHeight="1">
      <c r="A124" s="1"/>
      <c r="B124" s="1"/>
      <c r="C124" s="1"/>
      <c r="D124" s="2"/>
      <c r="E124" s="2"/>
      <c r="F124" s="2"/>
      <c r="G124" s="2"/>
      <c r="H124" s="2"/>
      <c r="I124" s="2"/>
      <c r="J124" s="2"/>
      <c r="K124" s="2"/>
      <c r="L124" s="2"/>
      <c r="M124" s="2"/>
      <c r="N124" s="2"/>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ht="15.75" customHeight="1">
      <c r="A125" s="1"/>
      <c r="B125" s="1"/>
      <c r="C125" s="1"/>
      <c r="D125" s="2"/>
      <c r="E125" s="2"/>
      <c r="F125" s="2"/>
      <c r="G125" s="2"/>
      <c r="H125" s="2"/>
      <c r="I125" s="2"/>
      <c r="J125" s="2"/>
      <c r="K125" s="2"/>
      <c r="L125" s="2"/>
      <c r="M125" s="2"/>
      <c r="N125" s="2"/>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ht="15.75" customHeight="1">
      <c r="A126" s="1"/>
      <c r="B126" s="1"/>
      <c r="C126" s="1"/>
      <c r="D126" s="2"/>
      <c r="E126" s="2"/>
      <c r="F126" s="2"/>
      <c r="G126" s="2"/>
      <c r="H126" s="2"/>
      <c r="I126" s="2"/>
      <c r="J126" s="2"/>
      <c r="K126" s="2"/>
      <c r="L126" s="2"/>
      <c r="M126" s="2"/>
      <c r="N126" s="2"/>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ht="15.75" customHeight="1">
      <c r="A127" s="1"/>
      <c r="B127" s="1"/>
      <c r="C127" s="1"/>
      <c r="D127" s="2"/>
      <c r="E127" s="2"/>
      <c r="F127" s="2"/>
      <c r="G127" s="2"/>
      <c r="H127" s="2"/>
      <c r="I127" s="2"/>
      <c r="J127" s="2"/>
      <c r="K127" s="2"/>
      <c r="L127" s="2"/>
      <c r="M127" s="2"/>
      <c r="N127" s="2"/>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ht="15.75" customHeight="1">
      <c r="A128" s="1"/>
      <c r="B128" s="1"/>
      <c r="C128" s="1"/>
      <c r="D128" s="2"/>
      <c r="E128" s="2"/>
      <c r="F128" s="2"/>
      <c r="G128" s="2"/>
      <c r="H128" s="2"/>
      <c r="I128" s="2"/>
      <c r="J128" s="2"/>
      <c r="K128" s="2"/>
      <c r="L128" s="2"/>
      <c r="M128" s="2"/>
      <c r="N128" s="2"/>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ht="15.75" customHeight="1">
      <c r="A129" s="1"/>
      <c r="B129" s="1"/>
      <c r="C129" s="1"/>
      <c r="D129" s="2"/>
      <c r="E129" s="2"/>
      <c r="F129" s="2"/>
      <c r="G129" s="2"/>
      <c r="H129" s="2"/>
      <c r="I129" s="2"/>
      <c r="J129" s="2"/>
      <c r="K129" s="2"/>
      <c r="L129" s="2"/>
      <c r="M129" s="2"/>
      <c r="N129" s="2"/>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ht="15.75" customHeight="1">
      <c r="A130" s="1"/>
      <c r="B130" s="1"/>
      <c r="C130" s="1"/>
      <c r="D130" s="2"/>
      <c r="E130" s="2"/>
      <c r="F130" s="2"/>
      <c r="G130" s="2"/>
      <c r="H130" s="2"/>
      <c r="I130" s="2"/>
      <c r="J130" s="2"/>
      <c r="K130" s="2"/>
      <c r="L130" s="2"/>
      <c r="M130" s="2"/>
      <c r="N130" s="2"/>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ht="15.75" customHeight="1">
      <c r="A131" s="1"/>
      <c r="B131" s="1"/>
      <c r="C131" s="1"/>
      <c r="D131" s="2"/>
      <c r="E131" s="2"/>
      <c r="F131" s="2"/>
      <c r="G131" s="2"/>
      <c r="H131" s="2"/>
      <c r="I131" s="2"/>
      <c r="J131" s="2"/>
      <c r="K131" s="2"/>
      <c r="L131" s="2"/>
      <c r="M131" s="2"/>
      <c r="N131" s="2"/>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ht="15.75" customHeight="1">
      <c r="A132" s="1"/>
      <c r="B132" s="1"/>
      <c r="C132" s="1"/>
      <c r="D132" s="2"/>
      <c r="E132" s="2"/>
      <c r="F132" s="2"/>
      <c r="G132" s="2"/>
      <c r="H132" s="2"/>
      <c r="I132" s="2"/>
      <c r="J132" s="2"/>
      <c r="K132" s="2"/>
      <c r="L132" s="2"/>
      <c r="M132" s="2"/>
      <c r="N132" s="2"/>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ht="15.75" customHeight="1">
      <c r="A133" s="1"/>
      <c r="B133" s="1"/>
      <c r="C133" s="1"/>
      <c r="D133" s="2"/>
      <c r="E133" s="2"/>
      <c r="F133" s="2"/>
      <c r="G133" s="2"/>
      <c r="H133" s="2"/>
      <c r="I133" s="2"/>
      <c r="J133" s="2"/>
      <c r="K133" s="2"/>
      <c r="L133" s="2"/>
      <c r="M133" s="2"/>
      <c r="N133" s="2"/>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ht="15.75" customHeight="1">
      <c r="A134" s="1"/>
      <c r="B134" s="1"/>
      <c r="C134" s="1"/>
      <c r="D134" s="2"/>
      <c r="E134" s="2"/>
      <c r="F134" s="2"/>
      <c r="G134" s="2"/>
      <c r="H134" s="2"/>
      <c r="I134" s="2"/>
      <c r="J134" s="2"/>
      <c r="K134" s="2"/>
      <c r="L134" s="2"/>
      <c r="M134" s="2"/>
      <c r="N134" s="2"/>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ht="15.75" customHeight="1">
      <c r="A135" s="1"/>
      <c r="B135" s="1"/>
      <c r="C135" s="1"/>
      <c r="D135" s="2"/>
      <c r="E135" s="2"/>
      <c r="F135" s="2"/>
      <c r="G135" s="2"/>
      <c r="H135" s="2"/>
      <c r="I135" s="2"/>
      <c r="J135" s="2"/>
      <c r="K135" s="2"/>
      <c r="L135" s="2"/>
      <c r="M135" s="2"/>
      <c r="N135" s="2"/>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15.75" customHeight="1">
      <c r="A136" s="1"/>
      <c r="B136" s="1"/>
      <c r="C136" s="1"/>
      <c r="D136" s="2"/>
      <c r="E136" s="2"/>
      <c r="F136" s="2"/>
      <c r="G136" s="2"/>
      <c r="H136" s="2"/>
      <c r="I136" s="2"/>
      <c r="J136" s="2"/>
      <c r="K136" s="2"/>
      <c r="L136" s="2"/>
      <c r="M136" s="2"/>
      <c r="N136" s="2"/>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15.75" customHeight="1">
      <c r="A137" s="1"/>
      <c r="B137" s="1"/>
      <c r="C137" s="1"/>
      <c r="D137" s="2"/>
      <c r="E137" s="2"/>
      <c r="F137" s="2"/>
      <c r="G137" s="2"/>
      <c r="H137" s="2"/>
      <c r="I137" s="2"/>
      <c r="J137" s="2"/>
      <c r="K137" s="2"/>
      <c r="L137" s="2"/>
      <c r="M137" s="2"/>
      <c r="N137" s="2"/>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15.75" customHeight="1">
      <c r="A138" s="1"/>
      <c r="B138" s="1"/>
      <c r="C138" s="1"/>
      <c r="D138" s="2"/>
      <c r="E138" s="2"/>
      <c r="F138" s="2"/>
      <c r="G138" s="2"/>
      <c r="H138" s="2"/>
      <c r="I138" s="2"/>
      <c r="J138" s="2"/>
      <c r="K138" s="2"/>
      <c r="L138" s="2"/>
      <c r="M138" s="2"/>
      <c r="N138" s="2"/>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15.75" customHeight="1">
      <c r="A139" s="1"/>
      <c r="B139" s="1"/>
      <c r="C139" s="1"/>
      <c r="D139" s="2"/>
      <c r="E139" s="2"/>
      <c r="F139" s="2"/>
      <c r="G139" s="2"/>
      <c r="H139" s="2"/>
      <c r="I139" s="2"/>
      <c r="J139" s="2"/>
      <c r="K139" s="2"/>
      <c r="L139" s="2"/>
      <c r="M139" s="2"/>
      <c r="N139" s="2"/>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ht="15.75" customHeight="1">
      <c r="A140" s="1"/>
      <c r="B140" s="1"/>
      <c r="C140" s="1"/>
      <c r="D140" s="2"/>
      <c r="E140" s="2"/>
      <c r="F140" s="2"/>
      <c r="G140" s="2"/>
      <c r="H140" s="2"/>
      <c r="I140" s="2"/>
      <c r="J140" s="2"/>
      <c r="K140" s="2"/>
      <c r="L140" s="2"/>
      <c r="M140" s="2"/>
      <c r="N140" s="2"/>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ht="15.75" customHeight="1">
      <c r="A141" s="1"/>
      <c r="B141" s="1"/>
      <c r="C141" s="1"/>
      <c r="D141" s="2"/>
      <c r="E141" s="2"/>
      <c r="F141" s="2"/>
      <c r="G141" s="2"/>
      <c r="H141" s="2"/>
      <c r="I141" s="2"/>
      <c r="J141" s="2"/>
      <c r="K141" s="2"/>
      <c r="L141" s="2"/>
      <c r="M141" s="2"/>
      <c r="N141" s="2"/>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ht="15.75" customHeight="1">
      <c r="A142" s="1"/>
      <c r="B142" s="1"/>
      <c r="C142" s="1"/>
      <c r="D142" s="2"/>
      <c r="E142" s="2"/>
      <c r="F142" s="2"/>
      <c r="G142" s="2"/>
      <c r="H142" s="2"/>
      <c r="I142" s="2"/>
      <c r="J142" s="2"/>
      <c r="K142" s="2"/>
      <c r="L142" s="2"/>
      <c r="M142" s="2"/>
      <c r="N142" s="2"/>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ht="15.75" customHeight="1">
      <c r="A143" s="1"/>
      <c r="B143" s="1"/>
      <c r="C143" s="1"/>
      <c r="D143" s="2"/>
      <c r="E143" s="2"/>
      <c r="F143" s="2"/>
      <c r="G143" s="2"/>
      <c r="H143" s="2"/>
      <c r="I143" s="2"/>
      <c r="J143" s="2"/>
      <c r="K143" s="2"/>
      <c r="L143" s="2"/>
      <c r="M143" s="2"/>
      <c r="N143" s="2"/>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ht="15.75" customHeight="1">
      <c r="A144" s="1"/>
      <c r="B144" s="1"/>
      <c r="C144" s="1"/>
      <c r="D144" s="2"/>
      <c r="E144" s="2"/>
      <c r="F144" s="2"/>
      <c r="G144" s="2"/>
      <c r="H144" s="2"/>
      <c r="I144" s="2"/>
      <c r="J144" s="2"/>
      <c r="K144" s="2"/>
      <c r="L144" s="2"/>
      <c r="M144" s="2"/>
      <c r="N144" s="2"/>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ht="15.75" customHeight="1">
      <c r="A145" s="1"/>
      <c r="B145" s="1"/>
      <c r="C145" s="1"/>
      <c r="D145" s="2"/>
      <c r="E145" s="2"/>
      <c r="F145" s="2"/>
      <c r="G145" s="2"/>
      <c r="H145" s="2"/>
      <c r="I145" s="2"/>
      <c r="J145" s="2"/>
      <c r="K145" s="2"/>
      <c r="L145" s="2"/>
      <c r="M145" s="2"/>
      <c r="N145" s="2"/>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ht="15.75" customHeight="1">
      <c r="A146" s="1"/>
      <c r="B146" s="1"/>
      <c r="C146" s="1"/>
      <c r="D146" s="2"/>
      <c r="E146" s="2"/>
      <c r="F146" s="2"/>
      <c r="G146" s="2"/>
      <c r="H146" s="2"/>
      <c r="I146" s="2"/>
      <c r="J146" s="2"/>
      <c r="K146" s="2"/>
      <c r="L146" s="2"/>
      <c r="M146" s="2"/>
      <c r="N146" s="2"/>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ht="15.75" customHeight="1">
      <c r="A147" s="1"/>
      <c r="B147" s="1"/>
      <c r="C147" s="1"/>
      <c r="D147" s="2"/>
      <c r="E147" s="2"/>
      <c r="F147" s="2"/>
      <c r="G147" s="2"/>
      <c r="H147" s="2"/>
      <c r="I147" s="2"/>
      <c r="J147" s="2"/>
      <c r="K147" s="2"/>
      <c r="L147" s="2"/>
      <c r="M147" s="2"/>
      <c r="N147" s="2"/>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ht="15.75" customHeight="1">
      <c r="A148" s="1"/>
      <c r="B148" s="1"/>
      <c r="C148" s="1"/>
      <c r="D148" s="2"/>
      <c r="E148" s="2"/>
      <c r="F148" s="2"/>
      <c r="G148" s="2"/>
      <c r="H148" s="2"/>
      <c r="I148" s="2"/>
      <c r="J148" s="2"/>
      <c r="K148" s="2"/>
      <c r="L148" s="2"/>
      <c r="M148" s="2"/>
      <c r="N148" s="2"/>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ht="15.75" customHeight="1">
      <c r="A149" s="1"/>
      <c r="B149" s="1"/>
      <c r="C149" s="1"/>
      <c r="D149" s="2"/>
      <c r="E149" s="2"/>
      <c r="F149" s="2"/>
      <c r="G149" s="2"/>
      <c r="H149" s="2"/>
      <c r="I149" s="2"/>
      <c r="J149" s="2"/>
      <c r="K149" s="2"/>
      <c r="L149" s="2"/>
      <c r="M149" s="2"/>
      <c r="N149" s="2"/>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ht="15.75" customHeight="1">
      <c r="A150" s="1"/>
      <c r="B150" s="1"/>
      <c r="C150" s="1"/>
      <c r="D150" s="2"/>
      <c r="E150" s="2"/>
      <c r="F150" s="2"/>
      <c r="G150" s="2"/>
      <c r="H150" s="2"/>
      <c r="I150" s="2"/>
      <c r="J150" s="2"/>
      <c r="K150" s="2"/>
      <c r="L150" s="2"/>
      <c r="M150" s="2"/>
      <c r="N150" s="2"/>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ht="15.75" customHeight="1">
      <c r="A151" s="1"/>
      <c r="B151" s="1"/>
      <c r="C151" s="1"/>
      <c r="D151" s="2"/>
      <c r="E151" s="2"/>
      <c r="F151" s="2"/>
      <c r="G151" s="2"/>
      <c r="H151" s="2"/>
      <c r="I151" s="2"/>
      <c r="J151" s="2"/>
      <c r="K151" s="2"/>
      <c r="L151" s="2"/>
      <c r="M151" s="2"/>
      <c r="N151" s="2"/>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ht="15.75" customHeight="1">
      <c r="A152" s="1"/>
      <c r="B152" s="1"/>
      <c r="C152" s="1"/>
      <c r="D152" s="2"/>
      <c r="E152" s="2"/>
      <c r="F152" s="2"/>
      <c r="G152" s="2"/>
      <c r="H152" s="2"/>
      <c r="I152" s="2"/>
      <c r="J152" s="2"/>
      <c r="K152" s="2"/>
      <c r="L152" s="2"/>
      <c r="M152" s="2"/>
      <c r="N152" s="2"/>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ht="15.75" customHeight="1">
      <c r="A153" s="1"/>
      <c r="B153" s="1"/>
      <c r="C153" s="1"/>
      <c r="D153" s="2"/>
      <c r="E153" s="2"/>
      <c r="F153" s="2"/>
      <c r="G153" s="2"/>
      <c r="H153" s="2"/>
      <c r="I153" s="2"/>
      <c r="J153" s="2"/>
      <c r="K153" s="2"/>
      <c r="L153" s="2"/>
      <c r="M153" s="2"/>
      <c r="N153" s="2"/>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ht="15.75" customHeight="1">
      <c r="A154" s="1"/>
      <c r="B154" s="1"/>
      <c r="C154" s="1"/>
      <c r="D154" s="2"/>
      <c r="E154" s="2"/>
      <c r="F154" s="2"/>
      <c r="G154" s="2"/>
      <c r="H154" s="2"/>
      <c r="I154" s="2"/>
      <c r="J154" s="2"/>
      <c r="K154" s="2"/>
      <c r="L154" s="2"/>
      <c r="M154" s="2"/>
      <c r="N154" s="2"/>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ht="15.75" customHeight="1">
      <c r="A155" s="1"/>
      <c r="B155" s="1"/>
      <c r="C155" s="1"/>
      <c r="D155" s="2"/>
      <c r="E155" s="2"/>
      <c r="F155" s="2"/>
      <c r="G155" s="2"/>
      <c r="H155" s="2"/>
      <c r="I155" s="2"/>
      <c r="J155" s="2"/>
      <c r="K155" s="2"/>
      <c r="L155" s="2"/>
      <c r="M155" s="2"/>
      <c r="N155" s="2"/>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ht="15.75" customHeight="1">
      <c r="A156" s="1"/>
      <c r="B156" s="1"/>
      <c r="C156" s="1"/>
      <c r="D156" s="2"/>
      <c r="E156" s="2"/>
      <c r="F156" s="2"/>
      <c r="G156" s="2"/>
      <c r="H156" s="2"/>
      <c r="I156" s="2"/>
      <c r="J156" s="2"/>
      <c r="K156" s="2"/>
      <c r="L156" s="2"/>
      <c r="M156" s="2"/>
      <c r="N156" s="2"/>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ht="15.75" customHeight="1">
      <c r="A157" s="1"/>
      <c r="B157" s="1"/>
      <c r="C157" s="1"/>
      <c r="D157" s="2"/>
      <c r="E157" s="2"/>
      <c r="F157" s="2"/>
      <c r="G157" s="2"/>
      <c r="H157" s="2"/>
      <c r="I157" s="2"/>
      <c r="J157" s="2"/>
      <c r="K157" s="2"/>
      <c r="L157" s="2"/>
      <c r="M157" s="2"/>
      <c r="N157" s="2"/>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ht="15.75" customHeight="1">
      <c r="A158" s="1"/>
      <c r="B158" s="1"/>
      <c r="C158" s="1"/>
      <c r="D158" s="2"/>
      <c r="E158" s="2"/>
      <c r="F158" s="2"/>
      <c r="G158" s="2"/>
      <c r="H158" s="2"/>
      <c r="I158" s="2"/>
      <c r="J158" s="2"/>
      <c r="K158" s="2"/>
      <c r="L158" s="2"/>
      <c r="M158" s="2"/>
      <c r="N158" s="2"/>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ht="15.75" customHeight="1">
      <c r="A159" s="1"/>
      <c r="B159" s="1"/>
      <c r="C159" s="1"/>
      <c r="D159" s="2"/>
      <c r="E159" s="2"/>
      <c r="F159" s="2"/>
      <c r="G159" s="2"/>
      <c r="H159" s="2"/>
      <c r="I159" s="2"/>
      <c r="J159" s="2"/>
      <c r="K159" s="2"/>
      <c r="L159" s="2"/>
      <c r="M159" s="2"/>
      <c r="N159" s="2"/>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ht="15.75" customHeight="1">
      <c r="A160" s="1"/>
      <c r="B160" s="1"/>
      <c r="C160" s="1"/>
      <c r="D160" s="2"/>
      <c r="E160" s="2"/>
      <c r="F160" s="2"/>
      <c r="G160" s="2"/>
      <c r="H160" s="2"/>
      <c r="I160" s="2"/>
      <c r="J160" s="2"/>
      <c r="K160" s="2"/>
      <c r="L160" s="2"/>
      <c r="M160" s="2"/>
      <c r="N160" s="2"/>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ht="15.75" customHeight="1">
      <c r="A161" s="1"/>
      <c r="B161" s="1"/>
      <c r="C161" s="1"/>
      <c r="D161" s="2"/>
      <c r="E161" s="2"/>
      <c r="F161" s="2"/>
      <c r="G161" s="2"/>
      <c r="H161" s="2"/>
      <c r="I161" s="2"/>
      <c r="J161" s="2"/>
      <c r="K161" s="2"/>
      <c r="L161" s="2"/>
      <c r="M161" s="2"/>
      <c r="N161" s="2"/>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ht="15.75" customHeight="1">
      <c r="A162" s="1"/>
      <c r="B162" s="1"/>
      <c r="C162" s="1"/>
      <c r="D162" s="2"/>
      <c r="E162" s="2"/>
      <c r="F162" s="2"/>
      <c r="G162" s="2"/>
      <c r="H162" s="2"/>
      <c r="I162" s="2"/>
      <c r="J162" s="2"/>
      <c r="K162" s="2"/>
      <c r="L162" s="2"/>
      <c r="M162" s="2"/>
      <c r="N162" s="2"/>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ht="15.75" customHeight="1">
      <c r="A163" s="1"/>
      <c r="B163" s="1"/>
      <c r="C163" s="1"/>
      <c r="D163" s="2"/>
      <c r="E163" s="2"/>
      <c r="F163" s="2"/>
      <c r="G163" s="2"/>
      <c r="H163" s="2"/>
      <c r="I163" s="2"/>
      <c r="J163" s="2"/>
      <c r="K163" s="2"/>
      <c r="L163" s="2"/>
      <c r="M163" s="2"/>
      <c r="N163" s="2"/>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ht="15.75" customHeight="1">
      <c r="A164" s="1"/>
      <c r="B164" s="1"/>
      <c r="C164" s="1"/>
      <c r="D164" s="2"/>
      <c r="E164" s="2"/>
      <c r="F164" s="2"/>
      <c r="G164" s="2"/>
      <c r="H164" s="2"/>
      <c r="I164" s="2"/>
      <c r="J164" s="2"/>
      <c r="K164" s="2"/>
      <c r="L164" s="2"/>
      <c r="M164" s="2"/>
      <c r="N164" s="2"/>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ht="15.75" customHeight="1">
      <c r="A165" s="1"/>
      <c r="B165" s="1"/>
      <c r="C165" s="1"/>
      <c r="D165" s="2"/>
      <c r="E165" s="2"/>
      <c r="F165" s="2"/>
      <c r="G165" s="2"/>
      <c r="H165" s="2"/>
      <c r="I165" s="2"/>
      <c r="J165" s="2"/>
      <c r="K165" s="2"/>
      <c r="L165" s="2"/>
      <c r="M165" s="2"/>
      <c r="N165" s="2"/>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ht="15.75" customHeight="1">
      <c r="A166" s="1"/>
      <c r="B166" s="1"/>
      <c r="C166" s="1"/>
      <c r="D166" s="2"/>
      <c r="E166" s="2"/>
      <c r="F166" s="2"/>
      <c r="G166" s="2"/>
      <c r="H166" s="2"/>
      <c r="I166" s="2"/>
      <c r="J166" s="2"/>
      <c r="K166" s="2"/>
      <c r="L166" s="2"/>
      <c r="M166" s="2"/>
      <c r="N166" s="2"/>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ht="15.75" customHeight="1">
      <c r="A167" s="1"/>
      <c r="B167" s="1"/>
      <c r="C167" s="1"/>
      <c r="D167" s="2"/>
      <c r="E167" s="2"/>
      <c r="F167" s="2"/>
      <c r="G167" s="2"/>
      <c r="H167" s="2"/>
      <c r="I167" s="2"/>
      <c r="J167" s="2"/>
      <c r="K167" s="2"/>
      <c r="L167" s="2"/>
      <c r="M167" s="2"/>
      <c r="N167" s="2"/>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ht="15.75" customHeight="1">
      <c r="A168" s="1"/>
      <c r="B168" s="1"/>
      <c r="C168" s="1"/>
      <c r="D168" s="2"/>
      <c r="E168" s="2"/>
      <c r="F168" s="2"/>
      <c r="G168" s="2"/>
      <c r="H168" s="2"/>
      <c r="I168" s="2"/>
      <c r="J168" s="2"/>
      <c r="K168" s="2"/>
      <c r="L168" s="2"/>
      <c r="M168" s="2"/>
      <c r="N168" s="2"/>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ht="15.75" customHeight="1">
      <c r="A169" s="1"/>
      <c r="B169" s="1"/>
      <c r="C169" s="1"/>
      <c r="D169" s="2"/>
      <c r="E169" s="2"/>
      <c r="F169" s="2"/>
      <c r="G169" s="2"/>
      <c r="H169" s="2"/>
      <c r="I169" s="2"/>
      <c r="J169" s="2"/>
      <c r="K169" s="2"/>
      <c r="L169" s="2"/>
      <c r="M169" s="2"/>
      <c r="N169" s="2"/>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ht="15.75" customHeight="1">
      <c r="A170" s="1"/>
      <c r="B170" s="1"/>
      <c r="C170" s="1"/>
      <c r="D170" s="2"/>
      <c r="E170" s="2"/>
      <c r="F170" s="2"/>
      <c r="G170" s="2"/>
      <c r="H170" s="2"/>
      <c r="I170" s="2"/>
      <c r="J170" s="2"/>
      <c r="K170" s="2"/>
      <c r="L170" s="2"/>
      <c r="M170" s="2"/>
      <c r="N170" s="2"/>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ht="15.75" customHeight="1">
      <c r="A171" s="1"/>
      <c r="B171" s="1"/>
      <c r="C171" s="1"/>
      <c r="D171" s="2"/>
      <c r="E171" s="2"/>
      <c r="F171" s="2"/>
      <c r="G171" s="2"/>
      <c r="H171" s="2"/>
      <c r="I171" s="2"/>
      <c r="J171" s="2"/>
      <c r="K171" s="2"/>
      <c r="L171" s="2"/>
      <c r="M171" s="2"/>
      <c r="N171" s="2"/>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ht="15.75" customHeight="1">
      <c r="A172" s="1"/>
      <c r="B172" s="1"/>
      <c r="C172" s="1"/>
      <c r="D172" s="2"/>
      <c r="E172" s="2"/>
      <c r="F172" s="2"/>
      <c r="G172" s="2"/>
      <c r="H172" s="2"/>
      <c r="I172" s="2"/>
      <c r="J172" s="2"/>
      <c r="K172" s="2"/>
      <c r="L172" s="2"/>
      <c r="M172" s="2"/>
      <c r="N172" s="2"/>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ht="15.75" customHeight="1">
      <c r="A173" s="1"/>
      <c r="B173" s="1"/>
      <c r="C173" s="1"/>
      <c r="D173" s="2"/>
      <c r="E173" s="2"/>
      <c r="F173" s="2"/>
      <c r="G173" s="2"/>
      <c r="H173" s="2"/>
      <c r="I173" s="2"/>
      <c r="J173" s="2"/>
      <c r="K173" s="2"/>
      <c r="L173" s="2"/>
      <c r="M173" s="2"/>
      <c r="N173" s="2"/>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ht="15.75" customHeight="1">
      <c r="A174" s="1"/>
      <c r="B174" s="1"/>
      <c r="C174" s="1"/>
      <c r="D174" s="2"/>
      <c r="E174" s="2"/>
      <c r="F174" s="2"/>
      <c r="G174" s="2"/>
      <c r="H174" s="2"/>
      <c r="I174" s="2"/>
      <c r="J174" s="2"/>
      <c r="K174" s="2"/>
      <c r="L174" s="2"/>
      <c r="M174" s="2"/>
      <c r="N174" s="2"/>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ht="15.75" customHeight="1">
      <c r="A175" s="1"/>
      <c r="B175" s="1"/>
      <c r="C175" s="1"/>
      <c r="D175" s="2"/>
      <c r="E175" s="2"/>
      <c r="F175" s="2"/>
      <c r="G175" s="2"/>
      <c r="H175" s="2"/>
      <c r="I175" s="2"/>
      <c r="J175" s="2"/>
      <c r="K175" s="2"/>
      <c r="L175" s="2"/>
      <c r="M175" s="2"/>
      <c r="N175" s="2"/>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ht="15.75" customHeight="1">
      <c r="A176" s="1"/>
      <c r="B176" s="1"/>
      <c r="C176" s="1"/>
      <c r="D176" s="2"/>
      <c r="E176" s="2"/>
      <c r="F176" s="2"/>
      <c r="G176" s="2"/>
      <c r="H176" s="2"/>
      <c r="I176" s="2"/>
      <c r="J176" s="2"/>
      <c r="K176" s="2"/>
      <c r="L176" s="2"/>
      <c r="M176" s="2"/>
      <c r="N176" s="2"/>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ht="15.75" customHeight="1">
      <c r="A177" s="1"/>
      <c r="B177" s="1"/>
      <c r="C177" s="1"/>
      <c r="D177" s="2"/>
      <c r="E177" s="2"/>
      <c r="F177" s="2"/>
      <c r="G177" s="2"/>
      <c r="H177" s="2"/>
      <c r="I177" s="2"/>
      <c r="J177" s="2"/>
      <c r="K177" s="2"/>
      <c r="L177" s="2"/>
      <c r="M177" s="2"/>
      <c r="N177" s="2"/>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ht="15.75" customHeight="1">
      <c r="A178" s="1"/>
      <c r="B178" s="1"/>
      <c r="C178" s="1"/>
      <c r="D178" s="2"/>
      <c r="E178" s="2"/>
      <c r="F178" s="2"/>
      <c r="G178" s="2"/>
      <c r="H178" s="2"/>
      <c r="I178" s="2"/>
      <c r="J178" s="2"/>
      <c r="K178" s="2"/>
      <c r="L178" s="2"/>
      <c r="M178" s="2"/>
      <c r="N178" s="2"/>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ht="15.75" customHeight="1">
      <c r="A179" s="1"/>
      <c r="B179" s="1"/>
      <c r="C179" s="1"/>
      <c r="D179" s="2"/>
      <c r="E179" s="2"/>
      <c r="F179" s="2"/>
      <c r="G179" s="2"/>
      <c r="H179" s="2"/>
      <c r="I179" s="2"/>
      <c r="J179" s="2"/>
      <c r="K179" s="2"/>
      <c r="L179" s="2"/>
      <c r="M179" s="2"/>
      <c r="N179" s="2"/>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ht="15.75" customHeight="1">
      <c r="A180" s="1"/>
      <c r="B180" s="1"/>
      <c r="C180" s="1"/>
      <c r="D180" s="2"/>
      <c r="E180" s="2"/>
      <c r="F180" s="2"/>
      <c r="G180" s="2"/>
      <c r="H180" s="2"/>
      <c r="I180" s="2"/>
      <c r="J180" s="2"/>
      <c r="K180" s="2"/>
      <c r="L180" s="2"/>
      <c r="M180" s="2"/>
      <c r="N180" s="2"/>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ht="15.75" customHeight="1">
      <c r="A181" s="1"/>
      <c r="B181" s="1"/>
      <c r="C181" s="1"/>
      <c r="D181" s="2"/>
      <c r="E181" s="2"/>
      <c r="F181" s="2"/>
      <c r="G181" s="2"/>
      <c r="H181" s="2"/>
      <c r="I181" s="2"/>
      <c r="J181" s="2"/>
      <c r="K181" s="2"/>
      <c r="L181" s="2"/>
      <c r="M181" s="2"/>
      <c r="N181" s="2"/>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ht="15.75" customHeight="1">
      <c r="A182" s="1"/>
      <c r="B182" s="1"/>
      <c r="C182" s="1"/>
      <c r="D182" s="2"/>
      <c r="E182" s="2"/>
      <c r="F182" s="2"/>
      <c r="G182" s="2"/>
      <c r="H182" s="2"/>
      <c r="I182" s="2"/>
      <c r="J182" s="2"/>
      <c r="K182" s="2"/>
      <c r="L182" s="2"/>
      <c r="M182" s="2"/>
      <c r="N182" s="2"/>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ht="15.75" customHeight="1">
      <c r="A183" s="1"/>
      <c r="B183" s="1"/>
      <c r="C183" s="1"/>
      <c r="D183" s="2"/>
      <c r="E183" s="2"/>
      <c r="F183" s="2"/>
      <c r="G183" s="2"/>
      <c r="H183" s="2"/>
      <c r="I183" s="2"/>
      <c r="J183" s="2"/>
      <c r="K183" s="2"/>
      <c r="L183" s="2"/>
      <c r="M183" s="2"/>
      <c r="N183" s="2"/>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ht="15.75" customHeight="1">
      <c r="A184" s="1"/>
      <c r="B184" s="1"/>
      <c r="C184" s="1"/>
      <c r="D184" s="2"/>
      <c r="E184" s="2"/>
      <c r="F184" s="2"/>
      <c r="G184" s="2"/>
      <c r="H184" s="2"/>
      <c r="I184" s="2"/>
      <c r="J184" s="2"/>
      <c r="K184" s="2"/>
      <c r="L184" s="2"/>
      <c r="M184" s="2"/>
      <c r="N184" s="2"/>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ht="15.75" customHeight="1">
      <c r="A185" s="1"/>
      <c r="B185" s="1"/>
      <c r="C185" s="1"/>
      <c r="D185" s="2"/>
      <c r="E185" s="2"/>
      <c r="F185" s="2"/>
      <c r="G185" s="2"/>
      <c r="H185" s="2"/>
      <c r="I185" s="2"/>
      <c r="J185" s="2"/>
      <c r="K185" s="2"/>
      <c r="L185" s="2"/>
      <c r="M185" s="2"/>
      <c r="N185" s="2"/>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ht="15.75" customHeight="1">
      <c r="A186" s="1"/>
      <c r="B186" s="1"/>
      <c r="C186" s="1"/>
      <c r="D186" s="2"/>
      <c r="E186" s="2"/>
      <c r="F186" s="2"/>
      <c r="G186" s="2"/>
      <c r="H186" s="2"/>
      <c r="I186" s="2"/>
      <c r="J186" s="2"/>
      <c r="K186" s="2"/>
      <c r="L186" s="2"/>
      <c r="M186" s="2"/>
      <c r="N186" s="2"/>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ht="15.75" customHeight="1">
      <c r="A187" s="1"/>
      <c r="B187" s="1"/>
      <c r="C187" s="1"/>
      <c r="D187" s="2"/>
      <c r="E187" s="2"/>
      <c r="F187" s="2"/>
      <c r="G187" s="2"/>
      <c r="H187" s="2"/>
      <c r="I187" s="2"/>
      <c r="J187" s="2"/>
      <c r="K187" s="2"/>
      <c r="L187" s="2"/>
      <c r="M187" s="2"/>
      <c r="N187" s="2"/>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ht="15.75" customHeight="1">
      <c r="A188" s="1"/>
      <c r="B188" s="1"/>
      <c r="C188" s="1"/>
      <c r="D188" s="2"/>
      <c r="E188" s="2"/>
      <c r="F188" s="2"/>
      <c r="G188" s="2"/>
      <c r="H188" s="2"/>
      <c r="I188" s="2"/>
      <c r="J188" s="2"/>
      <c r="K188" s="2"/>
      <c r="L188" s="2"/>
      <c r="M188" s="2"/>
      <c r="N188" s="2"/>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ht="15.75" customHeight="1">
      <c r="A189" s="1"/>
      <c r="B189" s="1"/>
      <c r="C189" s="1"/>
      <c r="D189" s="2"/>
      <c r="E189" s="2"/>
      <c r="F189" s="2"/>
      <c r="G189" s="2"/>
      <c r="H189" s="2"/>
      <c r="I189" s="2"/>
      <c r="J189" s="2"/>
      <c r="K189" s="2"/>
      <c r="L189" s="2"/>
      <c r="M189" s="2"/>
      <c r="N189" s="2"/>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ht="15.75" customHeight="1">
      <c r="A190" s="1"/>
      <c r="B190" s="1"/>
      <c r="C190" s="1"/>
      <c r="D190" s="2"/>
      <c r="E190" s="2"/>
      <c r="F190" s="2"/>
      <c r="G190" s="2"/>
      <c r="H190" s="2"/>
      <c r="I190" s="2"/>
      <c r="J190" s="2"/>
      <c r="K190" s="2"/>
      <c r="L190" s="2"/>
      <c r="M190" s="2"/>
      <c r="N190" s="2"/>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ht="15.75" customHeight="1">
      <c r="A191" s="1"/>
      <c r="B191" s="1"/>
      <c r="C191" s="1"/>
      <c r="D191" s="2"/>
      <c r="E191" s="2"/>
      <c r="F191" s="2"/>
      <c r="G191" s="2"/>
      <c r="H191" s="2"/>
      <c r="I191" s="2"/>
      <c r="J191" s="2"/>
      <c r="K191" s="2"/>
      <c r="L191" s="2"/>
      <c r="M191" s="2"/>
      <c r="N191" s="2"/>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ht="15.75" customHeight="1">
      <c r="A192" s="1"/>
      <c r="B192" s="1"/>
      <c r="C192" s="1"/>
      <c r="D192" s="2"/>
      <c r="E192" s="2"/>
      <c r="F192" s="2"/>
      <c r="G192" s="2"/>
      <c r="H192" s="2"/>
      <c r="I192" s="2"/>
      <c r="J192" s="2"/>
      <c r="K192" s="2"/>
      <c r="L192" s="2"/>
      <c r="M192" s="2"/>
      <c r="N192" s="2"/>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ht="15.75" customHeight="1">
      <c r="A193" s="1"/>
      <c r="B193" s="1"/>
      <c r="C193" s="1"/>
      <c r="D193" s="2"/>
      <c r="E193" s="2"/>
      <c r="F193" s="2"/>
      <c r="G193" s="2"/>
      <c r="H193" s="2"/>
      <c r="I193" s="2"/>
      <c r="J193" s="2"/>
      <c r="K193" s="2"/>
      <c r="L193" s="2"/>
      <c r="M193" s="2"/>
      <c r="N193" s="2"/>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ht="15.75" customHeight="1">
      <c r="A194" s="1"/>
      <c r="B194" s="1"/>
      <c r="C194" s="1"/>
      <c r="D194" s="2"/>
      <c r="E194" s="2"/>
      <c r="F194" s="2"/>
      <c r="G194" s="2"/>
      <c r="H194" s="2"/>
      <c r="I194" s="2"/>
      <c r="J194" s="2"/>
      <c r="K194" s="2"/>
      <c r="L194" s="2"/>
      <c r="M194" s="2"/>
      <c r="N194" s="2"/>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ht="15.75" customHeight="1">
      <c r="A195" s="1"/>
      <c r="B195" s="1"/>
      <c r="C195" s="1"/>
      <c r="D195" s="2"/>
      <c r="E195" s="2"/>
      <c r="F195" s="2"/>
      <c r="G195" s="2"/>
      <c r="H195" s="2"/>
      <c r="I195" s="2"/>
      <c r="J195" s="2"/>
      <c r="K195" s="2"/>
      <c r="L195" s="2"/>
      <c r="M195" s="2"/>
      <c r="N195" s="2"/>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ht="15.75" customHeight="1">
      <c r="A196" s="1"/>
      <c r="B196" s="1"/>
      <c r="C196" s="1"/>
      <c r="D196" s="2"/>
      <c r="E196" s="2"/>
      <c r="F196" s="2"/>
      <c r="G196" s="2"/>
      <c r="H196" s="2"/>
      <c r="I196" s="2"/>
      <c r="J196" s="2"/>
      <c r="K196" s="2"/>
      <c r="L196" s="2"/>
      <c r="M196" s="2"/>
      <c r="N196" s="2"/>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ht="15.75" customHeight="1">
      <c r="A197" s="1"/>
      <c r="B197" s="1"/>
      <c r="C197" s="1"/>
      <c r="D197" s="2"/>
      <c r="E197" s="2"/>
      <c r="F197" s="2"/>
      <c r="G197" s="2"/>
      <c r="H197" s="2"/>
      <c r="I197" s="2"/>
      <c r="J197" s="2"/>
      <c r="K197" s="2"/>
      <c r="L197" s="2"/>
      <c r="M197" s="2"/>
      <c r="N197" s="2"/>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ht="15.75" customHeight="1">
      <c r="A198" s="1"/>
      <c r="B198" s="1"/>
      <c r="C198" s="1"/>
      <c r="D198" s="2"/>
      <c r="E198" s="2"/>
      <c r="F198" s="2"/>
      <c r="G198" s="2"/>
      <c r="H198" s="2"/>
      <c r="I198" s="2"/>
      <c r="J198" s="2"/>
      <c r="K198" s="2"/>
      <c r="L198" s="2"/>
      <c r="M198" s="2"/>
      <c r="N198" s="2"/>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ht="15.75" customHeight="1">
      <c r="A199" s="1"/>
      <c r="B199" s="1"/>
      <c r="C199" s="1"/>
      <c r="D199" s="2"/>
      <c r="E199" s="2"/>
      <c r="F199" s="2"/>
      <c r="G199" s="2"/>
      <c r="H199" s="2"/>
      <c r="I199" s="2"/>
      <c r="J199" s="2"/>
      <c r="K199" s="2"/>
      <c r="L199" s="2"/>
      <c r="M199" s="2"/>
      <c r="N199" s="2"/>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ht="15.75" customHeight="1">
      <c r="A200" s="1"/>
      <c r="B200" s="1"/>
      <c r="C200" s="1"/>
      <c r="D200" s="2"/>
      <c r="E200" s="2"/>
      <c r="F200" s="2"/>
      <c r="G200" s="2"/>
      <c r="H200" s="2"/>
      <c r="I200" s="2"/>
      <c r="J200" s="2"/>
      <c r="K200" s="2"/>
      <c r="L200" s="2"/>
      <c r="M200" s="2"/>
      <c r="N200" s="2"/>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ht="15.75" customHeight="1">
      <c r="A201" s="1"/>
      <c r="B201" s="1"/>
      <c r="C201" s="1"/>
      <c r="D201" s="2"/>
      <c r="E201" s="2"/>
      <c r="F201" s="2"/>
      <c r="G201" s="2"/>
      <c r="H201" s="2"/>
      <c r="I201" s="2"/>
      <c r="J201" s="2"/>
      <c r="K201" s="2"/>
      <c r="L201" s="2"/>
      <c r="M201" s="2"/>
      <c r="N201" s="2"/>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ht="15.75" customHeight="1">
      <c r="A202" s="1"/>
      <c r="B202" s="1"/>
      <c r="C202" s="1"/>
      <c r="D202" s="2"/>
      <c r="E202" s="2"/>
      <c r="F202" s="2"/>
      <c r="G202" s="2"/>
      <c r="H202" s="2"/>
      <c r="I202" s="2"/>
      <c r="J202" s="2"/>
      <c r="K202" s="2"/>
      <c r="L202" s="2"/>
      <c r="M202" s="2"/>
      <c r="N202" s="2"/>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ht="15.75" customHeight="1">
      <c r="A203" s="1"/>
      <c r="B203" s="1"/>
      <c r="C203" s="1"/>
      <c r="D203" s="2"/>
      <c r="E203" s="2"/>
      <c r="F203" s="2"/>
      <c r="G203" s="2"/>
      <c r="H203" s="2"/>
      <c r="I203" s="2"/>
      <c r="J203" s="2"/>
      <c r="K203" s="2"/>
      <c r="L203" s="2"/>
      <c r="M203" s="2"/>
      <c r="N203" s="2"/>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ht="15.75" customHeight="1">
      <c r="A204" s="1"/>
      <c r="B204" s="1"/>
      <c r="C204" s="1"/>
      <c r="D204" s="2"/>
      <c r="E204" s="2"/>
      <c r="F204" s="2"/>
      <c r="G204" s="2"/>
      <c r="H204" s="2"/>
      <c r="I204" s="2"/>
      <c r="J204" s="2"/>
      <c r="K204" s="2"/>
      <c r="L204" s="2"/>
      <c r="M204" s="2"/>
      <c r="N204" s="2"/>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ht="15.75" customHeight="1">
      <c r="A205" s="1"/>
      <c r="B205" s="1"/>
      <c r="C205" s="1"/>
      <c r="D205" s="2"/>
      <c r="E205" s="2"/>
      <c r="F205" s="2"/>
      <c r="G205" s="2"/>
      <c r="H205" s="2"/>
      <c r="I205" s="2"/>
      <c r="J205" s="2"/>
      <c r="K205" s="2"/>
      <c r="L205" s="2"/>
      <c r="M205" s="2"/>
      <c r="N205" s="2"/>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ht="15.75" customHeight="1">
      <c r="A206" s="1"/>
      <c r="B206" s="1"/>
      <c r="C206" s="1"/>
      <c r="D206" s="2"/>
      <c r="E206" s="2"/>
      <c r="F206" s="2"/>
      <c r="G206" s="2"/>
      <c r="H206" s="2"/>
      <c r="I206" s="2"/>
      <c r="J206" s="2"/>
      <c r="K206" s="2"/>
      <c r="L206" s="2"/>
      <c r="M206" s="2"/>
      <c r="N206" s="2"/>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ht="15.75" customHeight="1">
      <c r="A207" s="1"/>
      <c r="B207" s="1"/>
      <c r="C207" s="1"/>
      <c r="D207" s="2"/>
      <c r="E207" s="2"/>
      <c r="F207" s="2"/>
      <c r="G207" s="2"/>
      <c r="H207" s="2"/>
      <c r="I207" s="2"/>
      <c r="J207" s="2"/>
      <c r="K207" s="2"/>
      <c r="L207" s="2"/>
      <c r="M207" s="2"/>
      <c r="N207" s="2"/>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ht="15.75" customHeight="1">
      <c r="A208" s="1"/>
      <c r="B208" s="1"/>
      <c r="C208" s="1"/>
      <c r="D208" s="2"/>
      <c r="E208" s="2"/>
      <c r="F208" s="2"/>
      <c r="G208" s="2"/>
      <c r="H208" s="2"/>
      <c r="I208" s="2"/>
      <c r="J208" s="2"/>
      <c r="K208" s="2"/>
      <c r="L208" s="2"/>
      <c r="M208" s="2"/>
      <c r="N208" s="2"/>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ht="15.75" customHeight="1">
      <c r="A209" s="1"/>
      <c r="B209" s="1"/>
      <c r="C209" s="1"/>
      <c r="D209" s="2"/>
      <c r="E209" s="2"/>
      <c r="F209" s="2"/>
      <c r="G209" s="2"/>
      <c r="H209" s="2"/>
      <c r="I209" s="2"/>
      <c r="J209" s="2"/>
      <c r="K209" s="2"/>
      <c r="L209" s="2"/>
      <c r="M209" s="2"/>
      <c r="N209" s="2"/>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ht="15.75" customHeight="1">
      <c r="A210" s="1"/>
      <c r="B210" s="1"/>
      <c r="C210" s="1"/>
      <c r="D210" s="2"/>
      <c r="E210" s="2"/>
      <c r="F210" s="2"/>
      <c r="G210" s="2"/>
      <c r="H210" s="2"/>
      <c r="I210" s="2"/>
      <c r="J210" s="2"/>
      <c r="K210" s="2"/>
      <c r="L210" s="2"/>
      <c r="M210" s="2"/>
      <c r="N210" s="2"/>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ht="15.75" customHeight="1">
      <c r="A211" s="1"/>
      <c r="B211" s="1"/>
      <c r="C211" s="1"/>
      <c r="D211" s="2"/>
      <c r="E211" s="2"/>
      <c r="F211" s="2"/>
      <c r="G211" s="2"/>
      <c r="H211" s="2"/>
      <c r="I211" s="2"/>
      <c r="J211" s="2"/>
      <c r="K211" s="2"/>
      <c r="L211" s="2"/>
      <c r="M211" s="2"/>
      <c r="N211" s="2"/>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ht="15.75" customHeight="1">
      <c r="A212" s="1"/>
      <c r="B212" s="1"/>
      <c r="C212" s="1"/>
      <c r="D212" s="2"/>
      <c r="E212" s="2"/>
      <c r="F212" s="2"/>
      <c r="G212" s="2"/>
      <c r="H212" s="2"/>
      <c r="I212" s="2"/>
      <c r="J212" s="2"/>
      <c r="K212" s="2"/>
      <c r="L212" s="2"/>
      <c r="M212" s="2"/>
      <c r="N212" s="2"/>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ht="15.75" customHeight="1">
      <c r="A213" s="1"/>
      <c r="B213" s="1"/>
      <c r="C213" s="1"/>
      <c r="D213" s="2"/>
      <c r="E213" s="2"/>
      <c r="F213" s="2"/>
      <c r="G213" s="2"/>
      <c r="H213" s="2"/>
      <c r="I213" s="2"/>
      <c r="J213" s="2"/>
      <c r="K213" s="2"/>
      <c r="L213" s="2"/>
      <c r="M213" s="2"/>
      <c r="N213" s="2"/>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ht="15.75" customHeight="1">
      <c r="A214" s="1"/>
      <c r="B214" s="1"/>
      <c r="C214" s="1"/>
      <c r="D214" s="2"/>
      <c r="E214" s="2"/>
      <c r="F214" s="2"/>
      <c r="G214" s="2"/>
      <c r="H214" s="2"/>
      <c r="I214" s="2"/>
      <c r="J214" s="2"/>
      <c r="K214" s="2"/>
      <c r="L214" s="2"/>
      <c r="M214" s="2"/>
      <c r="N214" s="2"/>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ht="15.75" customHeight="1">
      <c r="A215" s="1"/>
      <c r="B215" s="1"/>
      <c r="C215" s="1"/>
      <c r="D215" s="2"/>
      <c r="E215" s="2"/>
      <c r="F215" s="2"/>
      <c r="G215" s="2"/>
      <c r="H215" s="2"/>
      <c r="I215" s="2"/>
      <c r="J215" s="2"/>
      <c r="K215" s="2"/>
      <c r="L215" s="2"/>
      <c r="M215" s="2"/>
      <c r="N215" s="2"/>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ht="15.75" customHeight="1">
      <c r="A216" s="1"/>
      <c r="B216" s="1"/>
      <c r="C216" s="1"/>
      <c r="D216" s="2"/>
      <c r="E216" s="2"/>
      <c r="F216" s="2"/>
      <c r="G216" s="2"/>
      <c r="H216" s="2"/>
      <c r="I216" s="2"/>
      <c r="J216" s="2"/>
      <c r="K216" s="2"/>
      <c r="L216" s="2"/>
      <c r="M216" s="2"/>
      <c r="N216" s="2"/>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ht="15.75" customHeight="1">
      <c r="A217" s="1"/>
      <c r="B217" s="1"/>
      <c r="C217" s="1"/>
      <c r="D217" s="2"/>
      <c r="E217" s="2"/>
      <c r="F217" s="2"/>
      <c r="G217" s="2"/>
      <c r="H217" s="2"/>
      <c r="I217" s="2"/>
      <c r="J217" s="2"/>
      <c r="K217" s="2"/>
      <c r="L217" s="2"/>
      <c r="M217" s="2"/>
      <c r="N217" s="2"/>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ht="15.75" customHeight="1">
      <c r="A218" s="1"/>
      <c r="B218" s="1"/>
      <c r="C218" s="1"/>
      <c r="D218" s="2"/>
      <c r="E218" s="2"/>
      <c r="F218" s="2"/>
      <c r="G218" s="2"/>
      <c r="H218" s="2"/>
      <c r="I218" s="2"/>
      <c r="J218" s="2"/>
      <c r="K218" s="2"/>
      <c r="L218" s="2"/>
      <c r="M218" s="2"/>
      <c r="N218" s="2"/>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ht="15.75" customHeight="1">
      <c r="A219" s="1"/>
      <c r="B219" s="1"/>
      <c r="C219" s="1"/>
      <c r="D219" s="2"/>
      <c r="E219" s="2"/>
      <c r="F219" s="2"/>
      <c r="G219" s="2"/>
      <c r="H219" s="2"/>
      <c r="I219" s="2"/>
      <c r="J219" s="2"/>
      <c r="K219" s="2"/>
      <c r="L219" s="2"/>
      <c r="M219" s="2"/>
      <c r="N219" s="2"/>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ht="15.75" customHeight="1">
      <c r="A220" s="1"/>
      <c r="B220" s="1"/>
      <c r="C220" s="1"/>
      <c r="D220" s="2"/>
      <c r="E220" s="2"/>
      <c r="F220" s="2"/>
      <c r="G220" s="2"/>
      <c r="H220" s="2"/>
      <c r="I220" s="2"/>
      <c r="J220" s="2"/>
      <c r="K220" s="2"/>
      <c r="L220" s="2"/>
      <c r="M220" s="2"/>
      <c r="N220" s="2"/>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ht="15.75" customHeight="1">
      <c r="A221" s="1"/>
      <c r="B221" s="1"/>
      <c r="C221" s="1"/>
      <c r="D221" s="2"/>
      <c r="E221" s="2"/>
      <c r="F221" s="2"/>
      <c r="G221" s="2"/>
      <c r="H221" s="2"/>
      <c r="I221" s="2"/>
      <c r="J221" s="2"/>
      <c r="K221" s="2"/>
      <c r="L221" s="2"/>
      <c r="M221" s="2"/>
      <c r="N221" s="2"/>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ht="15.75" customHeight="1">
      <c r="A222" s="1"/>
      <c r="B222" s="1"/>
      <c r="C222" s="1"/>
      <c r="D222" s="2"/>
      <c r="E222" s="2"/>
      <c r="F222" s="2"/>
      <c r="G222" s="2"/>
      <c r="H222" s="2"/>
      <c r="I222" s="2"/>
      <c r="J222" s="2"/>
      <c r="K222" s="2"/>
      <c r="L222" s="2"/>
      <c r="M222" s="2"/>
      <c r="N222" s="2"/>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ht="15.75" customHeight="1">
      <c r="A223" s="1"/>
      <c r="B223" s="1"/>
      <c r="C223" s="1"/>
      <c r="D223" s="2"/>
      <c r="E223" s="2"/>
      <c r="F223" s="2"/>
      <c r="G223" s="2"/>
      <c r="H223" s="2"/>
      <c r="I223" s="2"/>
      <c r="J223" s="2"/>
      <c r="K223" s="2"/>
      <c r="L223" s="2"/>
      <c r="M223" s="2"/>
      <c r="N223" s="2"/>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ht="15.75" customHeight="1">
      <c r="A224" s="1"/>
      <c r="B224" s="1"/>
      <c r="C224" s="1"/>
      <c r="D224" s="2"/>
      <c r="E224" s="2"/>
      <c r="F224" s="2"/>
      <c r="G224" s="2"/>
      <c r="H224" s="2"/>
      <c r="I224" s="2"/>
      <c r="J224" s="2"/>
      <c r="K224" s="2"/>
      <c r="L224" s="2"/>
      <c r="M224" s="2"/>
      <c r="N224" s="2"/>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ht="15.75" customHeight="1">
      <c r="A225" s="1"/>
      <c r="B225" s="1"/>
      <c r="C225" s="1"/>
      <c r="D225" s="2"/>
      <c r="E225" s="2"/>
      <c r="F225" s="2"/>
      <c r="G225" s="2"/>
      <c r="H225" s="2"/>
      <c r="I225" s="2"/>
      <c r="J225" s="2"/>
      <c r="K225" s="2"/>
      <c r="L225" s="2"/>
      <c r="M225" s="2"/>
      <c r="N225" s="2"/>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ht="15.75" customHeight="1">
      <c r="A226" s="1"/>
      <c r="B226" s="1"/>
      <c r="C226" s="1"/>
      <c r="D226" s="2"/>
      <c r="E226" s="2"/>
      <c r="F226" s="2"/>
      <c r="G226" s="2"/>
      <c r="H226" s="2"/>
      <c r="I226" s="2"/>
      <c r="J226" s="2"/>
      <c r="K226" s="2"/>
      <c r="L226" s="2"/>
      <c r="M226" s="2"/>
      <c r="N226" s="2"/>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ht="15.75" customHeight="1">
      <c r="A227" s="1"/>
      <c r="B227" s="1"/>
      <c r="C227" s="1"/>
      <c r="D227" s="2"/>
      <c r="E227" s="2"/>
      <c r="F227" s="2"/>
      <c r="G227" s="2"/>
      <c r="H227" s="2"/>
      <c r="I227" s="2"/>
      <c r="J227" s="2"/>
      <c r="K227" s="2"/>
      <c r="L227" s="2"/>
      <c r="M227" s="2"/>
      <c r="N227" s="2"/>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ht="15.75" customHeight="1">
      <c r="A228" s="1"/>
      <c r="B228" s="1"/>
      <c r="C228" s="1"/>
      <c r="D228" s="2"/>
      <c r="E228" s="2"/>
      <c r="F228" s="2"/>
      <c r="G228" s="2"/>
      <c r="H228" s="2"/>
      <c r="I228" s="2"/>
      <c r="J228" s="2"/>
      <c r="K228" s="2"/>
      <c r="L228" s="2"/>
      <c r="M228" s="2"/>
      <c r="N228" s="2"/>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ht="15.75" customHeight="1">
      <c r="A229" s="1"/>
      <c r="B229" s="1"/>
      <c r="C229" s="1"/>
      <c r="D229" s="2"/>
      <c r="E229" s="2"/>
      <c r="F229" s="2"/>
      <c r="G229" s="2"/>
      <c r="H229" s="2"/>
      <c r="I229" s="2"/>
      <c r="J229" s="2"/>
      <c r="K229" s="2"/>
      <c r="L229" s="2"/>
      <c r="M229" s="2"/>
      <c r="N229" s="2"/>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ht="15.75" customHeight="1">
      <c r="A230" s="1"/>
      <c r="B230" s="1"/>
      <c r="C230" s="1"/>
      <c r="D230" s="2"/>
      <c r="E230" s="2"/>
      <c r="F230" s="2"/>
      <c r="G230" s="2"/>
      <c r="H230" s="2"/>
      <c r="I230" s="2"/>
      <c r="J230" s="2"/>
      <c r="K230" s="2"/>
      <c r="L230" s="2"/>
      <c r="M230" s="2"/>
      <c r="N230" s="2"/>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ht="15.75" customHeight="1">
      <c r="A231" s="1"/>
      <c r="B231" s="1"/>
      <c r="C231" s="1"/>
      <c r="D231" s="2"/>
      <c r="E231" s="2"/>
      <c r="F231" s="2"/>
      <c r="G231" s="2"/>
      <c r="H231" s="2"/>
      <c r="I231" s="2"/>
      <c r="J231" s="2"/>
      <c r="K231" s="2"/>
      <c r="L231" s="2"/>
      <c r="M231" s="2"/>
      <c r="N231" s="2"/>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ht="15.75" customHeight="1">
      <c r="A232" s="1"/>
      <c r="B232" s="1"/>
      <c r="C232" s="1"/>
      <c r="D232" s="2"/>
      <c r="E232" s="2"/>
      <c r="F232" s="2"/>
      <c r="G232" s="2"/>
      <c r="H232" s="2"/>
      <c r="I232" s="2"/>
      <c r="J232" s="2"/>
      <c r="K232" s="2"/>
      <c r="L232" s="2"/>
      <c r="M232" s="2"/>
      <c r="N232" s="2"/>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ht="15.75" customHeight="1">
      <c r="A233" s="1"/>
      <c r="B233" s="1"/>
      <c r="C233" s="1"/>
      <c r="D233" s="2"/>
      <c r="E233" s="2"/>
      <c r="F233" s="2"/>
      <c r="G233" s="2"/>
      <c r="H233" s="2"/>
      <c r="I233" s="2"/>
      <c r="J233" s="2"/>
      <c r="K233" s="2"/>
      <c r="L233" s="2"/>
      <c r="M233" s="2"/>
      <c r="N233" s="2"/>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ht="15.75" customHeight="1">
      <c r="A234" s="1"/>
      <c r="B234" s="1"/>
      <c r="C234" s="1"/>
      <c r="D234" s="2"/>
      <c r="E234" s="2"/>
      <c r="F234" s="2"/>
      <c r="G234" s="2"/>
      <c r="H234" s="2"/>
      <c r="I234" s="2"/>
      <c r="J234" s="2"/>
      <c r="K234" s="2"/>
      <c r="L234" s="2"/>
      <c r="M234" s="2"/>
      <c r="N234" s="2"/>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ht="15.75" customHeight="1">
      <c r="A235" s="1"/>
      <c r="B235" s="1"/>
      <c r="C235" s="1"/>
      <c r="D235" s="2"/>
      <c r="E235" s="2"/>
      <c r="F235" s="2"/>
      <c r="G235" s="2"/>
      <c r="H235" s="2"/>
      <c r="I235" s="2"/>
      <c r="J235" s="2"/>
      <c r="K235" s="2"/>
      <c r="L235" s="2"/>
      <c r="M235" s="2"/>
      <c r="N235" s="2"/>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ht="15.75" customHeight="1">
      <c r="A236" s="1"/>
      <c r="B236" s="1"/>
      <c r="C236" s="1"/>
      <c r="D236" s="2"/>
      <c r="E236" s="2"/>
      <c r="F236" s="2"/>
      <c r="G236" s="2"/>
      <c r="H236" s="2"/>
      <c r="I236" s="2"/>
      <c r="J236" s="2"/>
      <c r="K236" s="2"/>
      <c r="L236" s="2"/>
      <c r="M236" s="2"/>
      <c r="N236" s="2"/>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ht="15.75" customHeight="1">
      <c r="A237" s="1"/>
      <c r="B237" s="1"/>
      <c r="C237" s="1"/>
      <c r="D237" s="2"/>
      <c r="E237" s="2"/>
      <c r="F237" s="2"/>
      <c r="G237" s="2"/>
      <c r="H237" s="2"/>
      <c r="I237" s="2"/>
      <c r="J237" s="2"/>
      <c r="K237" s="2"/>
      <c r="L237" s="2"/>
      <c r="M237" s="2"/>
      <c r="N237" s="2"/>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ht="15.75" customHeight="1">
      <c r="A238" s="1"/>
      <c r="B238" s="1"/>
      <c r="C238" s="1"/>
      <c r="D238" s="2"/>
      <c r="E238" s="2"/>
      <c r="F238" s="2"/>
      <c r="G238" s="2"/>
      <c r="H238" s="2"/>
      <c r="I238" s="2"/>
      <c r="J238" s="2"/>
      <c r="K238" s="2"/>
      <c r="L238" s="2"/>
      <c r="M238" s="2"/>
      <c r="N238" s="2"/>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ht="15.75" customHeight="1">
      <c r="A239" s="1"/>
      <c r="B239" s="1"/>
      <c r="C239" s="1"/>
      <c r="D239" s="2"/>
      <c r="E239" s="2"/>
      <c r="F239" s="2"/>
      <c r="G239" s="2"/>
      <c r="H239" s="2"/>
      <c r="I239" s="2"/>
      <c r="J239" s="2"/>
      <c r="K239" s="2"/>
      <c r="L239" s="2"/>
      <c r="M239" s="2"/>
      <c r="N239" s="2"/>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6">
    <mergeCell ref="B23:C23"/>
    <mergeCell ref="B22:C22"/>
    <mergeCell ref="D24:U24"/>
    <mergeCell ref="B26:D26"/>
    <mergeCell ref="B39:C39"/>
    <mergeCell ref="B38:C38"/>
    <mergeCell ref="B31:D31"/>
    <mergeCell ref="D34:U34"/>
    <mergeCell ref="B34:C34"/>
    <mergeCell ref="D39:U39"/>
    <mergeCell ref="B37:C37"/>
    <mergeCell ref="B32:C32"/>
    <mergeCell ref="B33:C33"/>
    <mergeCell ref="B36:D36"/>
    <mergeCell ref="B2:U2"/>
    <mergeCell ref="B3:U3"/>
    <mergeCell ref="B4:U4"/>
    <mergeCell ref="B5:U5"/>
    <mergeCell ref="B8:J8"/>
    <mergeCell ref="B9:J9"/>
    <mergeCell ref="K9:U9"/>
    <mergeCell ref="K8:U8"/>
    <mergeCell ref="B7:U7"/>
    <mergeCell ref="B41:D41"/>
    <mergeCell ref="B27:C27"/>
    <mergeCell ref="B28:C28"/>
    <mergeCell ref="B18:C18"/>
    <mergeCell ref="B17:C17"/>
    <mergeCell ref="D11:E11"/>
    <mergeCell ref="B11:C11"/>
    <mergeCell ref="D13:E13"/>
    <mergeCell ref="B13:C14"/>
    <mergeCell ref="L13:M13"/>
    <mergeCell ref="N13:O14"/>
    <mergeCell ref="T14:U14"/>
    <mergeCell ref="F13:G14"/>
    <mergeCell ref="H13:I13"/>
    <mergeCell ref="B42:C42"/>
    <mergeCell ref="D44:U44"/>
    <mergeCell ref="B43:C43"/>
    <mergeCell ref="B44:C44"/>
    <mergeCell ref="B29:C29"/>
    <mergeCell ref="D14:E14"/>
    <mergeCell ref="B16:D16"/>
    <mergeCell ref="P14:Q14"/>
    <mergeCell ref="H14:I14"/>
    <mergeCell ref="B24:C24"/>
    <mergeCell ref="B21:D21"/>
    <mergeCell ref="D19:U19"/>
    <mergeCell ref="B19:C19"/>
    <mergeCell ref="D29:U29"/>
    <mergeCell ref="R13:S14"/>
    <mergeCell ref="T13:U13"/>
    <mergeCell ref="P13:Q13"/>
    <mergeCell ref="J13:K14"/>
    <mergeCell ref="L14:M14"/>
  </mergeCells>
  <phoneticPr fontId="2" type="noConversion"/>
  <conditionalFormatting sqref="D17:D18 F17:F18 H17:H18 J17:J18 L17:L18 N17:N18 P17:P18 R17:R18 T17:T18 D22:D23 F22:F23 H22:H23 J22:J23 L22:L23 N22:N23 P22:P23 R22:R23 T22:T23 D27:D28 F27:F28 H27:H28 J27:J28 L27:L28 N27:N28 P27:P28 R27:R28 T27:T28 D32:D33 F32:F33 H32:H33 J32:J33 L32:L33 N32:N33 P32:P33 R32:R33 T32:T33 D37:D38 F37:F38 H37:H38 J37:J38 L37:L38 N37:N38 P37:P38 R37:R38 T37:T38 D42:D43 F42:F43 H42:H43 J42:J43 L42:L43 N42:N43 P42:P43 R42:R43 T42:T43">
    <cfRule type="expression" dxfId="62" priority="1">
      <formula>$D$11=$AQ$4</formula>
    </cfRule>
  </conditionalFormatting>
  <conditionalFormatting sqref="T13:T14 P13:P14 L13:L14 H13:H14">
    <cfRule type="expression" dxfId="61" priority="2">
      <formula>$D$11=$AQ$4</formula>
    </cfRule>
  </conditionalFormatting>
  <conditionalFormatting sqref="B17:U17 D19:U19 B22:U22 D24:U24 B27:U27 D29:U29 B32:U32 D34:U34 B37:U37 D39:U39 B42:U42 D44:U44">
    <cfRule type="expression" dxfId="60" priority="3">
      <formula>$D$11=$AQ$4</formula>
    </cfRule>
  </conditionalFormatting>
  <conditionalFormatting sqref="D17:D18 F17:F18 H17:H18 J17:J18 L17:L18 N17:N18 P17:P18 R17:R18 T17:T18 D22:D23 F22:F23 H22:H23 J22:J23 L22:L23 N22:N23 P22:P23 R22:R23 T22:T23 D27:D28 F27:F28 H27:H28 J27:J28 L27:L28 N27:N28 P27:P28 R27:R28 T27:T28 D32:D33 F32:F33 H32:H33 J32:J33 L32:L33 N32:N33 P32:P33 R32:R33 T32:T33 D37:D38 F37:F38 H37:H38 J37:J38 L37:L38 N37:N38 P37:P38 R37:R38 T37:T38 D42:D43 F42:F43 H42:H43 J42:J43 L42:L43 N42:N43 P42:P43 R42:R43 T42:T43">
    <cfRule type="expression" dxfId="59" priority="4">
      <formula>$D$11=$AQ$4</formula>
    </cfRule>
  </conditionalFormatting>
  <conditionalFormatting sqref="H13:I13 H15 L13:M13 L15 P13:Q13 P15 T13:U13 T15">
    <cfRule type="expression" dxfId="58" priority="5">
      <formula>$D$11=$AQ$4</formula>
    </cfRule>
  </conditionalFormatting>
  <conditionalFormatting sqref="F13:G14 J13:K14 N13:O14 R13:S14">
    <cfRule type="expression" dxfId="57" priority="6">
      <formula>$D$11=$AQ$4</formula>
    </cfRule>
  </conditionalFormatting>
  <conditionalFormatting sqref="H13:I13 L13:M13 P13:Q13 T13:U13">
    <cfRule type="expression" dxfId="56" priority="7">
      <formula>$D$11=$AQ$4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Q1000"/>
  <sheetViews>
    <sheetView workbookViewId="0">
      <selection activeCell="T13" sqref="T13:U13"/>
    </sheetView>
  </sheetViews>
  <sheetFormatPr defaultColWidth="14.44140625" defaultRowHeight="15" customHeight="1"/>
  <cols>
    <col min="1" max="1" width="4.33203125" customWidth="1"/>
    <col min="2" max="3" width="8" customWidth="1"/>
    <col min="4" max="4" width="5.33203125" customWidth="1"/>
    <col min="5" max="5" width="4.5546875" customWidth="1"/>
    <col min="6" max="6" width="5.33203125" customWidth="1"/>
    <col min="7" max="7" width="4.5546875" customWidth="1"/>
    <col min="8" max="8" width="5.33203125" customWidth="1"/>
    <col min="9" max="9" width="4.5546875" customWidth="1"/>
    <col min="10" max="10" width="5.33203125" customWidth="1"/>
    <col min="11" max="11" width="4.5546875" customWidth="1"/>
    <col min="12" max="12" width="5.33203125" customWidth="1"/>
    <col min="13" max="13" width="4.5546875" customWidth="1"/>
    <col min="14" max="14" width="5.33203125" customWidth="1"/>
    <col min="15" max="15" width="4.5546875" customWidth="1"/>
    <col min="16" max="16" width="5.33203125" customWidth="1"/>
    <col min="17" max="17" width="4.5546875" customWidth="1"/>
    <col min="18" max="18" width="5.33203125" customWidth="1"/>
    <col min="19" max="19" width="4.5546875" customWidth="1"/>
    <col min="20" max="20" width="5.33203125" customWidth="1"/>
    <col min="21" max="21" width="4.5546875" customWidth="1"/>
    <col min="22" max="39" width="4.33203125" customWidth="1"/>
    <col min="40" max="43" width="9.109375" customWidth="1"/>
  </cols>
  <sheetData>
    <row r="1" spans="1:43" ht="4.5" customHeight="1">
      <c r="A1" s="1"/>
      <c r="B1" s="1"/>
      <c r="C1" s="1"/>
      <c r="D1" s="2"/>
      <c r="E1" s="2"/>
      <c r="F1" s="2"/>
      <c r="G1" s="2"/>
      <c r="H1" s="2"/>
      <c r="I1" s="2"/>
      <c r="J1" s="2"/>
      <c r="K1" s="2"/>
      <c r="L1" s="2"/>
      <c r="M1" s="2"/>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ht="15.6">
      <c r="A2" s="1"/>
      <c r="B2" s="282" t="s">
        <v>26</v>
      </c>
      <c r="C2" s="283"/>
      <c r="D2" s="283"/>
      <c r="E2" s="283"/>
      <c r="F2" s="283"/>
      <c r="G2" s="283"/>
      <c r="H2" s="283"/>
      <c r="I2" s="283"/>
      <c r="J2" s="283"/>
      <c r="K2" s="283"/>
      <c r="L2" s="283"/>
      <c r="M2" s="283"/>
      <c r="N2" s="283"/>
      <c r="O2" s="283"/>
      <c r="P2" s="283"/>
      <c r="Q2" s="283"/>
      <c r="R2" s="283"/>
      <c r="S2" s="283"/>
      <c r="T2" s="283"/>
      <c r="U2" s="284"/>
      <c r="V2" s="1"/>
      <c r="W2" s="1"/>
      <c r="X2" s="1"/>
      <c r="Y2" s="1"/>
      <c r="Z2" s="1"/>
      <c r="AA2" s="1"/>
      <c r="AB2" s="1"/>
      <c r="AC2" s="1"/>
      <c r="AD2" s="1"/>
      <c r="AE2" s="1"/>
      <c r="AF2" s="1"/>
      <c r="AG2" s="1"/>
      <c r="AH2" s="1"/>
      <c r="AI2" s="1"/>
      <c r="AJ2" s="1"/>
      <c r="AK2" s="1"/>
      <c r="AL2" s="1"/>
      <c r="AM2" s="1"/>
      <c r="AN2" s="1"/>
      <c r="AO2" s="1"/>
      <c r="AP2" s="1"/>
      <c r="AQ2" s="1" t="s">
        <v>0</v>
      </c>
    </row>
    <row r="3" spans="1:43" ht="15.6">
      <c r="A3" s="1"/>
      <c r="B3" s="285" t="s">
        <v>909</v>
      </c>
      <c r="C3" s="286"/>
      <c r="D3" s="286"/>
      <c r="E3" s="286"/>
      <c r="F3" s="286"/>
      <c r="G3" s="286"/>
      <c r="H3" s="286"/>
      <c r="I3" s="286"/>
      <c r="J3" s="286"/>
      <c r="K3" s="286"/>
      <c r="L3" s="286"/>
      <c r="M3" s="286"/>
      <c r="N3" s="286"/>
      <c r="O3" s="286"/>
      <c r="P3" s="286"/>
      <c r="Q3" s="286"/>
      <c r="R3" s="286"/>
      <c r="S3" s="286"/>
      <c r="T3" s="286"/>
      <c r="U3" s="287"/>
      <c r="V3" s="1"/>
      <c r="W3" s="1"/>
      <c r="X3" s="1"/>
      <c r="Y3" s="1"/>
      <c r="Z3" s="1"/>
      <c r="AA3" s="1"/>
      <c r="AB3" s="1"/>
      <c r="AC3" s="1"/>
      <c r="AD3" s="1"/>
      <c r="AE3" s="1"/>
      <c r="AF3" s="1"/>
      <c r="AG3" s="1"/>
      <c r="AH3" s="1"/>
      <c r="AI3" s="1"/>
      <c r="AJ3" s="1"/>
      <c r="AK3" s="1"/>
      <c r="AL3" s="1"/>
      <c r="AM3" s="1"/>
      <c r="AN3" s="1"/>
      <c r="AO3" s="1"/>
      <c r="AP3" s="1"/>
      <c r="AQ3" s="1" t="s">
        <v>1</v>
      </c>
    </row>
    <row r="4" spans="1:43" ht="15.6">
      <c r="A4" s="1"/>
      <c r="B4" s="285" t="s">
        <v>27</v>
      </c>
      <c r="C4" s="286"/>
      <c r="D4" s="286"/>
      <c r="E4" s="286"/>
      <c r="F4" s="286"/>
      <c r="G4" s="286"/>
      <c r="H4" s="286"/>
      <c r="I4" s="286"/>
      <c r="J4" s="286"/>
      <c r="K4" s="286"/>
      <c r="L4" s="286"/>
      <c r="M4" s="286"/>
      <c r="N4" s="286"/>
      <c r="O4" s="286"/>
      <c r="P4" s="286"/>
      <c r="Q4" s="286"/>
      <c r="R4" s="286"/>
      <c r="S4" s="286"/>
      <c r="T4" s="286"/>
      <c r="U4" s="287"/>
      <c r="V4" s="1"/>
      <c r="W4" s="1"/>
      <c r="X4" s="1"/>
      <c r="Y4" s="1"/>
      <c r="Z4" s="1"/>
      <c r="AA4" s="1"/>
      <c r="AB4" s="1"/>
      <c r="AC4" s="1"/>
      <c r="AD4" s="1"/>
      <c r="AE4" s="1"/>
      <c r="AF4" s="1"/>
      <c r="AG4" s="1"/>
      <c r="AH4" s="1"/>
      <c r="AI4" s="1"/>
      <c r="AJ4" s="1"/>
      <c r="AK4" s="1"/>
      <c r="AL4" s="1"/>
      <c r="AM4" s="1"/>
      <c r="AN4" s="1"/>
      <c r="AO4" s="1"/>
      <c r="AP4" s="1"/>
      <c r="AQ4" s="1" t="s">
        <v>2</v>
      </c>
    </row>
    <row r="5" spans="1:43" ht="15.75" customHeight="1">
      <c r="A5" s="1"/>
      <c r="B5" s="307" t="s">
        <v>25</v>
      </c>
      <c r="C5" s="308"/>
      <c r="D5" s="308"/>
      <c r="E5" s="308"/>
      <c r="F5" s="308"/>
      <c r="G5" s="308"/>
      <c r="H5" s="308"/>
      <c r="I5" s="308"/>
      <c r="J5" s="308"/>
      <c r="K5" s="308"/>
      <c r="L5" s="308"/>
      <c r="M5" s="308"/>
      <c r="N5" s="308"/>
      <c r="O5" s="308"/>
      <c r="P5" s="308"/>
      <c r="Q5" s="308"/>
      <c r="R5" s="308"/>
      <c r="S5" s="308"/>
      <c r="T5" s="308"/>
      <c r="U5" s="309"/>
      <c r="V5" s="1"/>
      <c r="W5" s="1"/>
      <c r="X5" s="1"/>
      <c r="Y5" s="1"/>
      <c r="Z5" s="1"/>
      <c r="AA5" s="1"/>
      <c r="AB5" s="1"/>
      <c r="AC5" s="1"/>
      <c r="AD5" s="1"/>
      <c r="AE5" s="1"/>
      <c r="AF5" s="1"/>
      <c r="AG5" s="1"/>
      <c r="AH5" s="1"/>
      <c r="AI5" s="1"/>
      <c r="AJ5" s="1"/>
      <c r="AK5" s="1"/>
      <c r="AL5" s="1"/>
      <c r="AM5" s="1"/>
      <c r="AN5" s="1"/>
      <c r="AO5" s="1"/>
      <c r="AP5" s="1"/>
      <c r="AQ5" s="2">
        <f>IF(D11=AQ2,1,IF(D11=AQ3,5,2.5))</f>
        <v>2.5</v>
      </c>
    </row>
    <row r="6" spans="1:43" ht="4.5" customHeight="1">
      <c r="A6" s="1"/>
      <c r="B6" s="3"/>
      <c r="C6" s="3"/>
      <c r="D6" s="3"/>
      <c r="E6" s="3"/>
      <c r="F6" s="3"/>
      <c r="G6" s="3"/>
      <c r="H6" s="3"/>
      <c r="I6" s="3"/>
      <c r="J6" s="3"/>
      <c r="K6" s="3"/>
      <c r="L6" s="3"/>
      <c r="M6" s="3"/>
      <c r="N6" s="3"/>
      <c r="O6" s="3"/>
      <c r="P6" s="3"/>
      <c r="Q6" s="3"/>
      <c r="R6" s="3"/>
      <c r="S6" s="3"/>
      <c r="T6" s="3"/>
      <c r="U6" s="3"/>
      <c r="V6" s="1"/>
      <c r="W6" s="1"/>
      <c r="X6" s="1"/>
      <c r="Y6" s="1"/>
      <c r="Z6" s="1"/>
      <c r="AA6" s="1"/>
      <c r="AB6" s="1"/>
      <c r="AC6" s="1"/>
      <c r="AD6" s="1"/>
      <c r="AE6" s="1"/>
      <c r="AF6" s="1"/>
      <c r="AG6" s="1"/>
      <c r="AH6" s="1"/>
      <c r="AI6" s="1"/>
      <c r="AJ6" s="1"/>
      <c r="AK6" s="1"/>
      <c r="AL6" s="1"/>
      <c r="AM6" s="1"/>
      <c r="AN6" s="1"/>
      <c r="AO6" s="1"/>
      <c r="AP6" s="1"/>
      <c r="AQ6" s="1"/>
    </row>
    <row r="7" spans="1:43" ht="15.6">
      <c r="A7" s="1"/>
      <c r="B7" s="282" t="s">
        <v>907</v>
      </c>
      <c r="C7" s="283"/>
      <c r="D7" s="283"/>
      <c r="E7" s="283"/>
      <c r="F7" s="283"/>
      <c r="G7" s="283"/>
      <c r="H7" s="283"/>
      <c r="I7" s="283"/>
      <c r="J7" s="283"/>
      <c r="K7" s="283"/>
      <c r="L7" s="283"/>
      <c r="M7" s="283"/>
      <c r="N7" s="283"/>
      <c r="O7" s="283"/>
      <c r="P7" s="283"/>
      <c r="Q7" s="283"/>
      <c r="R7" s="283"/>
      <c r="S7" s="283"/>
      <c r="T7" s="283"/>
      <c r="U7" s="284"/>
      <c r="V7" s="1"/>
      <c r="W7" s="1"/>
      <c r="X7" s="1"/>
      <c r="Y7" s="1"/>
      <c r="Z7" s="1"/>
      <c r="AA7" s="1"/>
      <c r="AB7" s="1"/>
      <c r="AC7" s="1"/>
      <c r="AD7" s="1"/>
      <c r="AE7" s="1"/>
      <c r="AF7" s="1"/>
      <c r="AG7" s="1"/>
      <c r="AH7" s="1"/>
      <c r="AI7" s="1"/>
      <c r="AJ7" s="1"/>
      <c r="AK7" s="1"/>
      <c r="AL7" s="1"/>
      <c r="AM7" s="1"/>
      <c r="AN7" s="1"/>
      <c r="AO7" s="1"/>
      <c r="AP7" s="1"/>
      <c r="AQ7" s="1"/>
    </row>
    <row r="8" spans="1:43" ht="15.6">
      <c r="A8" s="1"/>
      <c r="B8" s="285" t="s">
        <v>28</v>
      </c>
      <c r="C8" s="310"/>
      <c r="D8" s="310"/>
      <c r="E8" s="310"/>
      <c r="F8" s="310"/>
      <c r="G8" s="310"/>
      <c r="H8" s="310"/>
      <c r="I8" s="310"/>
      <c r="J8" s="311"/>
      <c r="K8" s="316" t="s">
        <v>29</v>
      </c>
      <c r="L8" s="310"/>
      <c r="M8" s="310"/>
      <c r="N8" s="310"/>
      <c r="O8" s="310"/>
      <c r="P8" s="310"/>
      <c r="Q8" s="310"/>
      <c r="R8" s="310"/>
      <c r="S8" s="310"/>
      <c r="T8" s="310"/>
      <c r="U8" s="317"/>
      <c r="V8" s="1"/>
      <c r="W8" s="1"/>
      <c r="X8" s="1"/>
      <c r="Y8" s="1"/>
      <c r="Z8" s="1"/>
      <c r="AA8" s="1"/>
      <c r="AB8" s="1"/>
      <c r="AC8" s="1"/>
      <c r="AD8" s="1"/>
      <c r="AE8" s="1"/>
      <c r="AF8" s="1"/>
      <c r="AG8" s="1"/>
      <c r="AH8" s="1"/>
      <c r="AI8" s="1"/>
      <c r="AJ8" s="1"/>
      <c r="AK8" s="1"/>
      <c r="AL8" s="1"/>
      <c r="AM8" s="1"/>
      <c r="AN8" s="1"/>
      <c r="AO8" s="1"/>
      <c r="AP8" s="1"/>
      <c r="AQ8" s="1"/>
    </row>
    <row r="9" spans="1:43" ht="15.75" customHeight="1">
      <c r="A9" s="1"/>
      <c r="B9" s="307" t="s">
        <v>908</v>
      </c>
      <c r="C9" s="318"/>
      <c r="D9" s="318"/>
      <c r="E9" s="318"/>
      <c r="F9" s="318"/>
      <c r="G9" s="318"/>
      <c r="H9" s="318"/>
      <c r="I9" s="318"/>
      <c r="J9" s="319"/>
      <c r="K9" s="314" t="s">
        <v>30</v>
      </c>
      <c r="L9" s="314"/>
      <c r="M9" s="314"/>
      <c r="N9" s="314"/>
      <c r="O9" s="314"/>
      <c r="P9" s="314"/>
      <c r="Q9" s="314"/>
      <c r="R9" s="314"/>
      <c r="S9" s="314"/>
      <c r="T9" s="314"/>
      <c r="U9" s="315"/>
      <c r="V9" s="1"/>
      <c r="W9" s="1"/>
      <c r="X9" s="1"/>
      <c r="Y9" s="1"/>
      <c r="Z9" s="1"/>
      <c r="AA9" s="1"/>
      <c r="AB9" s="1"/>
      <c r="AC9" s="1"/>
      <c r="AD9" s="1"/>
      <c r="AE9" s="1"/>
      <c r="AF9" s="1"/>
      <c r="AG9" s="1"/>
      <c r="AH9" s="1"/>
      <c r="AI9" s="1"/>
      <c r="AJ9" s="1"/>
      <c r="AK9" s="1"/>
      <c r="AL9" s="1"/>
      <c r="AM9" s="1"/>
      <c r="AN9" s="1"/>
      <c r="AO9" s="1"/>
      <c r="AP9" s="1"/>
      <c r="AQ9" s="1"/>
    </row>
    <row r="10" spans="1:43" ht="4.5" customHeight="1">
      <c r="A10" s="1"/>
      <c r="B10" s="3"/>
      <c r="C10" s="3"/>
      <c r="D10" s="3"/>
      <c r="E10" s="3"/>
      <c r="F10" s="3"/>
      <c r="G10" s="3"/>
      <c r="H10" s="3"/>
      <c r="I10" s="3"/>
      <c r="J10" s="3"/>
      <c r="K10" s="3"/>
      <c r="L10" s="3"/>
      <c r="M10" s="3"/>
      <c r="N10" s="3"/>
      <c r="O10" s="3"/>
      <c r="P10" s="3"/>
      <c r="Q10" s="3"/>
      <c r="R10" s="3"/>
      <c r="S10" s="3"/>
      <c r="T10" s="3"/>
      <c r="U10" s="3"/>
      <c r="V10" s="1"/>
      <c r="W10" s="1"/>
      <c r="X10" s="1"/>
      <c r="Y10" s="1"/>
      <c r="Z10" s="1"/>
      <c r="AA10" s="1"/>
      <c r="AB10" s="1"/>
      <c r="AC10" s="1"/>
      <c r="AD10" s="1"/>
      <c r="AE10" s="1"/>
      <c r="AF10" s="1"/>
      <c r="AG10" s="1"/>
      <c r="AH10" s="1"/>
      <c r="AI10" s="1"/>
      <c r="AJ10" s="1"/>
      <c r="AK10" s="1"/>
      <c r="AL10" s="1"/>
      <c r="AM10" s="1"/>
      <c r="AN10" s="1"/>
      <c r="AO10" s="1"/>
      <c r="AP10" s="1"/>
      <c r="AQ10" s="1"/>
    </row>
    <row r="11" spans="1:43" ht="14.4">
      <c r="A11" s="1"/>
      <c r="B11" s="322" t="s">
        <v>3</v>
      </c>
      <c r="C11" s="323"/>
      <c r="D11" s="320" t="s">
        <v>24</v>
      </c>
      <c r="E11" s="321"/>
      <c r="F11" s="3"/>
      <c r="G11" s="3"/>
      <c r="H11" s="3"/>
      <c r="I11" s="3"/>
      <c r="J11" s="3"/>
      <c r="K11" s="3"/>
      <c r="L11" s="3"/>
      <c r="M11" s="3"/>
      <c r="N11" s="3"/>
      <c r="O11" s="3"/>
      <c r="P11" s="3"/>
      <c r="Q11" s="3"/>
      <c r="R11" s="3"/>
      <c r="S11" s="3"/>
      <c r="T11" s="3"/>
      <c r="U11" s="3"/>
      <c r="V11" s="1"/>
      <c r="W11" s="1"/>
      <c r="X11" s="1"/>
      <c r="Y11" s="1"/>
      <c r="Z11" s="1"/>
      <c r="AA11" s="1"/>
      <c r="AB11" s="1"/>
      <c r="AC11" s="1"/>
      <c r="AD11" s="1"/>
      <c r="AE11" s="1"/>
      <c r="AF11" s="1"/>
      <c r="AG11" s="1"/>
      <c r="AH11" s="1"/>
      <c r="AI11" s="1"/>
      <c r="AJ11" s="1"/>
      <c r="AK11" s="1"/>
      <c r="AL11" s="1"/>
      <c r="AM11" s="1"/>
      <c r="AN11" s="1"/>
      <c r="AO11" s="1"/>
      <c r="AP11" s="1"/>
      <c r="AQ11" s="1"/>
    </row>
    <row r="12" spans="1:43" ht="4.5" customHeight="1">
      <c r="A12" s="1"/>
      <c r="B12" s="1"/>
      <c r="C12" s="1"/>
      <c r="D12" s="2"/>
      <c r="E12" s="2"/>
      <c r="F12" s="2"/>
      <c r="G12" s="2"/>
      <c r="H12" s="2"/>
      <c r="I12" s="2"/>
      <c r="J12" s="2"/>
      <c r="K12" s="2"/>
      <c r="L12" s="2"/>
      <c r="M12" s="2"/>
      <c r="N12" s="2"/>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ht="14.4">
      <c r="A13" s="1"/>
      <c r="B13" s="324" t="s">
        <v>4</v>
      </c>
      <c r="C13" s="328"/>
      <c r="D13" s="312" t="s">
        <v>5</v>
      </c>
      <c r="E13" s="313"/>
      <c r="F13" s="324" t="s">
        <v>6</v>
      </c>
      <c r="G13" s="325"/>
      <c r="H13" s="302">
        <v>172.5</v>
      </c>
      <c r="I13" s="313"/>
      <c r="J13" s="324" t="s">
        <v>7</v>
      </c>
      <c r="K13" s="325"/>
      <c r="L13" s="371">
        <v>102.5</v>
      </c>
      <c r="M13" s="313"/>
      <c r="N13" s="324" t="s">
        <v>8</v>
      </c>
      <c r="O13" s="325"/>
      <c r="P13" s="302">
        <v>187.5</v>
      </c>
      <c r="Q13" s="313"/>
      <c r="R13" s="324" t="s">
        <v>9</v>
      </c>
      <c r="S13" s="325"/>
      <c r="T13" s="302">
        <v>67.5</v>
      </c>
      <c r="U13" s="313"/>
      <c r="V13" s="1"/>
      <c r="W13" s="1"/>
      <c r="X13" s="1"/>
      <c r="Y13" s="1"/>
      <c r="Z13" s="1"/>
      <c r="AA13" s="1"/>
      <c r="AB13" s="1"/>
      <c r="AC13" s="1"/>
      <c r="AD13" s="1"/>
      <c r="AE13" s="1"/>
      <c r="AF13" s="1"/>
      <c r="AG13" s="1"/>
      <c r="AH13" s="1"/>
      <c r="AI13" s="1"/>
      <c r="AJ13" s="1"/>
      <c r="AK13" s="1"/>
      <c r="AL13" s="1"/>
      <c r="AM13" s="1"/>
      <c r="AN13" s="1"/>
      <c r="AO13" s="1"/>
      <c r="AP13" s="1"/>
      <c r="AQ13" s="1"/>
    </row>
    <row r="14" spans="1:43" ht="15.75" customHeight="1">
      <c r="A14" s="1"/>
      <c r="B14" s="326"/>
      <c r="C14" s="329"/>
      <c r="D14" s="330" t="s">
        <v>10</v>
      </c>
      <c r="E14" s="331"/>
      <c r="F14" s="326"/>
      <c r="G14" s="327"/>
      <c r="H14" s="304">
        <f>CEILING(H13*0.9,AQ5)</f>
        <v>157.5</v>
      </c>
      <c r="I14" s="305"/>
      <c r="J14" s="326"/>
      <c r="K14" s="327"/>
      <c r="L14" s="304">
        <f>CEILING(L13*0.9,AQ5)</f>
        <v>92.5</v>
      </c>
      <c r="M14" s="305"/>
      <c r="N14" s="326"/>
      <c r="O14" s="327"/>
      <c r="P14" s="304">
        <f>CEILING(P13*0.9,AQ5)</f>
        <v>170</v>
      </c>
      <c r="Q14" s="305"/>
      <c r="R14" s="326"/>
      <c r="S14" s="327"/>
      <c r="T14" s="304">
        <f>CEILING(T13*0.9,AQ5)</f>
        <v>62.5</v>
      </c>
      <c r="U14" s="305"/>
      <c r="V14" s="1"/>
      <c r="W14" s="1"/>
      <c r="X14" s="1"/>
      <c r="Y14" s="1"/>
      <c r="Z14" s="1"/>
      <c r="AA14" s="1"/>
      <c r="AB14" s="1"/>
      <c r="AC14" s="1"/>
      <c r="AD14" s="1"/>
      <c r="AE14" s="1"/>
      <c r="AF14" s="1"/>
      <c r="AG14" s="1"/>
      <c r="AH14" s="1"/>
      <c r="AI14" s="1"/>
      <c r="AJ14" s="1"/>
      <c r="AK14" s="1"/>
      <c r="AL14" s="1"/>
      <c r="AM14" s="1"/>
      <c r="AN14" s="1"/>
      <c r="AO14" s="1"/>
      <c r="AP14" s="1"/>
      <c r="AQ14" s="1"/>
    </row>
    <row r="15" spans="1:43" ht="4.5" customHeight="1" thickBot="1">
      <c r="A15" s="1"/>
      <c r="B15" s="4"/>
      <c r="C15" s="4"/>
      <c r="D15" s="2"/>
      <c r="E15" s="2"/>
      <c r="F15" s="4"/>
      <c r="G15" s="4"/>
      <c r="H15" s="4"/>
      <c r="I15" s="4"/>
      <c r="J15" s="4"/>
      <c r="K15" s="4"/>
      <c r="L15" s="4"/>
      <c r="M15" s="4"/>
      <c r="N15" s="4"/>
      <c r="O15" s="4"/>
      <c r="P15" s="4"/>
      <c r="Q15" s="4"/>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ht="15.75" customHeight="1">
      <c r="A16" s="1"/>
      <c r="B16" s="295" t="s">
        <v>31</v>
      </c>
      <c r="C16" s="283"/>
      <c r="D16" s="296"/>
      <c r="E16" s="5"/>
      <c r="F16" s="5"/>
      <c r="G16" s="5"/>
      <c r="H16" s="5"/>
      <c r="I16" s="5"/>
      <c r="J16" s="5"/>
      <c r="K16" s="6"/>
      <c r="L16" s="5"/>
      <c r="M16" s="6"/>
      <c r="N16" s="5"/>
      <c r="O16" s="7"/>
      <c r="P16" s="8"/>
      <c r="Q16" s="7"/>
      <c r="R16" s="8"/>
      <c r="S16" s="7"/>
      <c r="T16" s="8"/>
      <c r="U16" s="9"/>
      <c r="V16" s="1"/>
      <c r="W16" s="1"/>
      <c r="X16" s="1"/>
      <c r="Y16" s="1"/>
      <c r="Z16" s="1"/>
      <c r="AA16" s="1"/>
      <c r="AB16" s="1"/>
      <c r="AC16" s="1"/>
      <c r="AD16" s="1"/>
      <c r="AE16" s="1"/>
      <c r="AF16" s="1"/>
      <c r="AG16" s="1"/>
      <c r="AH16" s="1"/>
      <c r="AI16" s="1"/>
      <c r="AJ16" s="1"/>
      <c r="AK16" s="1"/>
      <c r="AL16" s="1"/>
      <c r="AM16" s="1"/>
      <c r="AN16" s="1"/>
      <c r="AO16" s="1"/>
      <c r="AP16" s="1"/>
      <c r="AQ16" s="1"/>
    </row>
    <row r="17" spans="1:43" ht="14.4">
      <c r="A17" s="2"/>
      <c r="B17" s="293" t="s">
        <v>7</v>
      </c>
      <c r="C17" s="294"/>
      <c r="D17" s="10">
        <f>MROUND(L14*0.65,AQ5)</f>
        <v>60</v>
      </c>
      <c r="E17" s="11">
        <v>8</v>
      </c>
      <c r="F17" s="10">
        <f>MROUND(L14*0.75,AQ5)</f>
        <v>70</v>
      </c>
      <c r="G17" s="11">
        <v>6</v>
      </c>
      <c r="H17" s="10">
        <f>MROUND(L14*0.85,AQ5)</f>
        <v>77.5</v>
      </c>
      <c r="I17" s="11">
        <v>4</v>
      </c>
      <c r="J17" s="10">
        <f>MROUND(L14*0.85,AQ5)</f>
        <v>77.5</v>
      </c>
      <c r="K17" s="11">
        <v>4</v>
      </c>
      <c r="L17" s="10">
        <f>MROUND(L14*0.85,AQ5)</f>
        <v>77.5</v>
      </c>
      <c r="M17" s="11">
        <v>4</v>
      </c>
      <c r="N17" s="10">
        <f>MROUND(L14*0.8,AQ5)</f>
        <v>75</v>
      </c>
      <c r="O17" s="11">
        <v>5</v>
      </c>
      <c r="P17" s="10">
        <f>MROUND(L14*0.75,AQ5)</f>
        <v>70</v>
      </c>
      <c r="Q17" s="11">
        <v>6</v>
      </c>
      <c r="R17" s="10">
        <f>MROUND(L14*0.7,AQ5)</f>
        <v>65</v>
      </c>
      <c r="S17" s="11">
        <v>7</v>
      </c>
      <c r="T17" s="10">
        <f>MROUND(L14*0.65,AQ5)</f>
        <v>60</v>
      </c>
      <c r="U17" s="12">
        <v>8</v>
      </c>
      <c r="V17" s="2"/>
      <c r="W17" s="2"/>
      <c r="X17" s="2"/>
      <c r="Y17" s="2"/>
      <c r="Z17" s="2"/>
      <c r="AA17" s="2"/>
      <c r="AB17" s="2"/>
      <c r="AC17" s="2"/>
      <c r="AD17" s="2"/>
      <c r="AE17" s="2"/>
      <c r="AF17" s="2"/>
      <c r="AG17" s="2"/>
      <c r="AH17" s="2"/>
      <c r="AI17" s="2"/>
      <c r="AJ17" s="2"/>
      <c r="AK17" s="2"/>
      <c r="AL17" s="2"/>
      <c r="AM17" s="2"/>
      <c r="AN17" s="2"/>
      <c r="AO17" s="2"/>
      <c r="AP17" s="2"/>
      <c r="AQ17" s="2"/>
    </row>
    <row r="18" spans="1:43" ht="14.4">
      <c r="A18" s="1"/>
      <c r="B18" s="297" t="s">
        <v>11</v>
      </c>
      <c r="C18" s="298"/>
      <c r="D18" s="13">
        <f>MROUND(T14*0.5,AQ5)</f>
        <v>32.5</v>
      </c>
      <c r="E18" s="14">
        <v>6</v>
      </c>
      <c r="F18" s="13">
        <f>MROUND(T14*0.6,AQ5)</f>
        <v>37.5</v>
      </c>
      <c r="G18" s="14">
        <v>5</v>
      </c>
      <c r="H18" s="13">
        <f>MROUND(T14*0.7,AQ5)</f>
        <v>45</v>
      </c>
      <c r="I18" s="14">
        <v>3</v>
      </c>
      <c r="J18" s="13">
        <f>H18</f>
        <v>45</v>
      </c>
      <c r="K18" s="14">
        <v>5</v>
      </c>
      <c r="L18" s="13">
        <f>J18</f>
        <v>45</v>
      </c>
      <c r="M18" s="14">
        <v>7</v>
      </c>
      <c r="N18" s="13">
        <f>L18</f>
        <v>45</v>
      </c>
      <c r="O18" s="14">
        <v>4</v>
      </c>
      <c r="P18" s="13">
        <f>N18</f>
        <v>45</v>
      </c>
      <c r="Q18" s="14">
        <v>6</v>
      </c>
      <c r="R18" s="13">
        <f>P18</f>
        <v>45</v>
      </c>
      <c r="S18" s="14">
        <v>8</v>
      </c>
      <c r="T18" s="13"/>
      <c r="U18" s="15"/>
      <c r="V18" s="1"/>
      <c r="W18" s="1"/>
      <c r="X18" s="1"/>
      <c r="Y18" s="1"/>
      <c r="Z18" s="1"/>
      <c r="AA18" s="1"/>
      <c r="AB18" s="1"/>
      <c r="AC18" s="1"/>
      <c r="AD18" s="1"/>
      <c r="AE18" s="1"/>
      <c r="AF18" s="1"/>
      <c r="AG18" s="1"/>
      <c r="AH18" s="1"/>
      <c r="AI18" s="1"/>
      <c r="AJ18" s="1"/>
      <c r="AK18" s="1"/>
      <c r="AL18" s="1"/>
      <c r="AM18" s="1"/>
      <c r="AN18" s="1"/>
      <c r="AO18" s="1"/>
      <c r="AP18" s="1"/>
      <c r="AQ18" s="1"/>
    </row>
    <row r="19" spans="1:43" ht="15.75" customHeight="1">
      <c r="A19" s="1"/>
      <c r="B19" s="288" t="s">
        <v>12</v>
      </c>
      <c r="C19" s="300"/>
      <c r="D19" s="372" t="s">
        <v>938</v>
      </c>
      <c r="E19" s="291"/>
      <c r="F19" s="291"/>
      <c r="G19" s="291"/>
      <c r="H19" s="291"/>
      <c r="I19" s="291"/>
      <c r="J19" s="291"/>
      <c r="K19" s="291"/>
      <c r="L19" s="291"/>
      <c r="M19" s="291"/>
      <c r="N19" s="291"/>
      <c r="O19" s="291"/>
      <c r="P19" s="291"/>
      <c r="Q19" s="291"/>
      <c r="R19" s="291"/>
      <c r="S19" s="291"/>
      <c r="T19" s="291"/>
      <c r="U19" s="292"/>
      <c r="V19" s="1"/>
      <c r="W19" s="1"/>
      <c r="X19" s="1"/>
      <c r="Y19" s="1"/>
      <c r="Z19" s="1"/>
      <c r="AA19" s="1"/>
      <c r="AB19" s="1"/>
      <c r="AC19" s="1"/>
      <c r="AD19" s="1"/>
      <c r="AE19" s="1"/>
      <c r="AF19" s="1"/>
      <c r="AG19" s="1"/>
      <c r="AH19" s="1"/>
      <c r="AI19" s="1"/>
      <c r="AJ19" s="1"/>
      <c r="AK19" s="1"/>
      <c r="AL19" s="1"/>
      <c r="AM19" s="1"/>
      <c r="AN19" s="1"/>
      <c r="AO19" s="1"/>
      <c r="AP19" s="1"/>
      <c r="AQ19" s="1"/>
    </row>
    <row r="20" spans="1:43" ht="4.5" customHeight="1">
      <c r="A20" s="1"/>
      <c r="B20" s="16"/>
      <c r="C20" s="16"/>
      <c r="D20" s="2"/>
      <c r="E20" s="2"/>
      <c r="F20" s="2"/>
      <c r="G20" s="2"/>
      <c r="H20" s="2"/>
      <c r="I20" s="2"/>
      <c r="J20" s="2"/>
      <c r="K20" s="2"/>
      <c r="L20" s="2"/>
      <c r="M20" s="2"/>
      <c r="N20" s="2"/>
      <c r="O20" s="2"/>
      <c r="P20" s="2"/>
      <c r="Q20" s="2"/>
      <c r="R20" s="2"/>
      <c r="S20" s="2"/>
      <c r="T20" s="2"/>
      <c r="U20" s="2"/>
      <c r="V20" s="1"/>
      <c r="W20" s="1"/>
      <c r="X20" s="1"/>
      <c r="Y20" s="1"/>
      <c r="Z20" s="1"/>
      <c r="AA20" s="1"/>
      <c r="AB20" s="1"/>
      <c r="AC20" s="1"/>
      <c r="AD20" s="1"/>
      <c r="AE20" s="1"/>
      <c r="AF20" s="1"/>
      <c r="AG20" s="1"/>
      <c r="AH20" s="1"/>
      <c r="AI20" s="1"/>
      <c r="AJ20" s="1"/>
      <c r="AK20" s="1"/>
      <c r="AL20" s="1"/>
      <c r="AM20" s="1"/>
      <c r="AN20" s="1"/>
      <c r="AO20" s="1"/>
      <c r="AP20" s="1"/>
      <c r="AQ20" s="1"/>
    </row>
    <row r="21" spans="1:43" ht="15.75" customHeight="1">
      <c r="A21" s="1"/>
      <c r="B21" s="295" t="s">
        <v>32</v>
      </c>
      <c r="C21" s="283"/>
      <c r="D21" s="296"/>
      <c r="E21" s="17"/>
      <c r="F21" s="18"/>
      <c r="G21" s="17"/>
      <c r="H21" s="18"/>
      <c r="I21" s="19"/>
      <c r="J21" s="18"/>
      <c r="K21" s="17"/>
      <c r="L21" s="18"/>
      <c r="M21" s="17"/>
      <c r="N21" s="18"/>
      <c r="O21" s="17"/>
      <c r="P21" s="18"/>
      <c r="Q21" s="17"/>
      <c r="R21" s="18"/>
      <c r="S21" s="17"/>
      <c r="T21" s="18"/>
      <c r="U21" s="20"/>
      <c r="V21" s="1"/>
      <c r="W21" s="1"/>
      <c r="X21" s="1"/>
      <c r="Y21" s="1"/>
      <c r="Z21" s="1"/>
      <c r="AA21" s="1"/>
      <c r="AB21" s="1"/>
      <c r="AC21" s="1"/>
      <c r="AD21" s="1"/>
      <c r="AE21" s="1"/>
      <c r="AF21" s="1"/>
      <c r="AG21" s="1"/>
      <c r="AH21" s="1"/>
      <c r="AI21" s="1"/>
      <c r="AJ21" s="1"/>
      <c r="AK21" s="1"/>
      <c r="AL21" s="1"/>
      <c r="AM21" s="1"/>
      <c r="AN21" s="1"/>
      <c r="AO21" s="1"/>
      <c r="AP21" s="1"/>
      <c r="AQ21" s="1"/>
    </row>
    <row r="22" spans="1:43" ht="15.75" customHeight="1">
      <c r="A22" s="1"/>
      <c r="B22" s="293" t="s">
        <v>14</v>
      </c>
      <c r="C22" s="301"/>
      <c r="D22" s="21">
        <f>MROUND(H14*0.75,AQ5)</f>
        <v>117.5</v>
      </c>
      <c r="E22" s="11">
        <v>5</v>
      </c>
      <c r="F22" s="10">
        <f>MROUND(H14*0.85,AQ5)</f>
        <v>135</v>
      </c>
      <c r="G22" s="11">
        <v>3</v>
      </c>
      <c r="H22" s="22">
        <f>MROUND(H14*0.95,AQ5)</f>
        <v>150</v>
      </c>
      <c r="I22" s="23">
        <v>1</v>
      </c>
      <c r="J22" s="10">
        <f>MROUND(H14*0.9,AQ5)</f>
        <v>142.5</v>
      </c>
      <c r="K22" s="11">
        <v>3</v>
      </c>
      <c r="L22" s="10">
        <f>MROUND(H14*0.85,AQ5)</f>
        <v>135</v>
      </c>
      <c r="M22" s="11">
        <v>3</v>
      </c>
      <c r="N22" s="10">
        <f>MROUND(H14*0.8,AQ5)</f>
        <v>125</v>
      </c>
      <c r="O22" s="11">
        <v>3</v>
      </c>
      <c r="P22" s="10">
        <f>MROUND(H14*0.75,AQ5)</f>
        <v>117.5</v>
      </c>
      <c r="Q22" s="11">
        <v>5</v>
      </c>
      <c r="R22" s="10">
        <f>MROUND(H14*0.7,AQ5)</f>
        <v>110</v>
      </c>
      <c r="S22" s="11">
        <v>5</v>
      </c>
      <c r="T22" s="10">
        <f>MROUND(H14*0.65,AQ5)</f>
        <v>102.5</v>
      </c>
      <c r="U22" s="12">
        <v>5</v>
      </c>
      <c r="V22" s="1"/>
      <c r="W22" s="1"/>
      <c r="X22" s="1"/>
      <c r="Y22" s="1"/>
      <c r="Z22" s="1"/>
      <c r="AA22" s="1"/>
      <c r="AB22" s="1"/>
      <c r="AC22" s="1"/>
      <c r="AD22" s="1"/>
      <c r="AE22" s="1"/>
      <c r="AF22" s="1"/>
      <c r="AG22" s="1"/>
      <c r="AH22" s="1"/>
      <c r="AI22" s="1"/>
      <c r="AJ22" s="1"/>
      <c r="AK22" s="1"/>
      <c r="AL22" s="1"/>
      <c r="AM22" s="1"/>
      <c r="AN22" s="1"/>
      <c r="AO22" s="1"/>
      <c r="AP22" s="1"/>
      <c r="AQ22" s="1"/>
    </row>
    <row r="23" spans="1:43" ht="15.75" customHeight="1">
      <c r="A23" s="1"/>
      <c r="B23" s="297" t="s">
        <v>15</v>
      </c>
      <c r="C23" s="306"/>
      <c r="D23" s="24">
        <f>MROUND(P14*0.5,AQ5)</f>
        <v>85</v>
      </c>
      <c r="E23" s="14">
        <v>5</v>
      </c>
      <c r="F23" s="13">
        <f>MROUND(P14*0.6,AQ5)</f>
        <v>102.5</v>
      </c>
      <c r="G23" s="14">
        <v>5</v>
      </c>
      <c r="H23" s="13">
        <f>MROUND(P14*0.7,AQ5)</f>
        <v>120</v>
      </c>
      <c r="I23" s="14">
        <v>3</v>
      </c>
      <c r="J23" s="13">
        <f>H23</f>
        <v>120</v>
      </c>
      <c r="K23" s="14">
        <v>5</v>
      </c>
      <c r="L23" s="13">
        <f>J23</f>
        <v>120</v>
      </c>
      <c r="M23" s="14">
        <v>7</v>
      </c>
      <c r="N23" s="13">
        <f>L23</f>
        <v>120</v>
      </c>
      <c r="O23" s="14">
        <v>4</v>
      </c>
      <c r="P23" s="13">
        <f>N23</f>
        <v>120</v>
      </c>
      <c r="Q23" s="14">
        <v>6</v>
      </c>
      <c r="R23" s="13">
        <f>P23</f>
        <v>120</v>
      </c>
      <c r="S23" s="14">
        <v>8</v>
      </c>
      <c r="T23" s="13"/>
      <c r="U23" s="15"/>
      <c r="V23" s="1"/>
      <c r="W23" s="1"/>
      <c r="X23" s="1"/>
      <c r="Y23" s="1"/>
      <c r="Z23" s="1"/>
      <c r="AA23" s="1"/>
      <c r="AB23" s="1"/>
      <c r="AC23" s="1"/>
      <c r="AD23" s="1"/>
      <c r="AE23" s="1"/>
      <c r="AF23" s="1"/>
      <c r="AG23" s="1"/>
      <c r="AH23" s="1"/>
      <c r="AI23" s="1"/>
      <c r="AJ23" s="1"/>
      <c r="AK23" s="1"/>
      <c r="AL23" s="1"/>
      <c r="AM23" s="1"/>
      <c r="AN23" s="1"/>
      <c r="AO23" s="1"/>
      <c r="AP23" s="1"/>
      <c r="AQ23" s="1"/>
    </row>
    <row r="24" spans="1:43" ht="15.75" customHeight="1">
      <c r="A24" s="1"/>
      <c r="B24" s="288" t="s">
        <v>12</v>
      </c>
      <c r="C24" s="289"/>
      <c r="D24" s="373" t="s">
        <v>939</v>
      </c>
      <c r="E24" s="291"/>
      <c r="F24" s="291"/>
      <c r="G24" s="291"/>
      <c r="H24" s="291"/>
      <c r="I24" s="291"/>
      <c r="J24" s="291"/>
      <c r="K24" s="291"/>
      <c r="L24" s="291"/>
      <c r="M24" s="291"/>
      <c r="N24" s="291"/>
      <c r="O24" s="291"/>
      <c r="P24" s="291"/>
      <c r="Q24" s="291"/>
      <c r="R24" s="291"/>
      <c r="S24" s="291"/>
      <c r="T24" s="291"/>
      <c r="U24" s="292"/>
      <c r="V24" s="1"/>
      <c r="W24" s="1"/>
      <c r="X24" s="1"/>
      <c r="Y24" s="1"/>
      <c r="Z24" s="1"/>
      <c r="AA24" s="1"/>
      <c r="AB24" s="1"/>
      <c r="AC24" s="1"/>
      <c r="AD24" s="1"/>
      <c r="AE24" s="1"/>
      <c r="AF24" s="1"/>
      <c r="AG24" s="1"/>
      <c r="AH24" s="1"/>
      <c r="AI24" s="1"/>
      <c r="AJ24" s="1"/>
      <c r="AK24" s="1"/>
      <c r="AL24" s="1"/>
      <c r="AM24" s="1"/>
      <c r="AN24" s="1"/>
      <c r="AO24" s="1"/>
      <c r="AP24" s="1"/>
      <c r="AQ24" s="1"/>
    </row>
    <row r="25" spans="1:43" ht="4.5" customHeight="1">
      <c r="A25" s="1"/>
      <c r="B25" s="16"/>
      <c r="C25" s="16"/>
      <c r="D25" s="2"/>
      <c r="E25" s="2"/>
      <c r="F25" s="2"/>
      <c r="G25" s="2"/>
      <c r="H25" s="2"/>
      <c r="I25" s="2"/>
      <c r="J25" s="2"/>
      <c r="K25" s="2"/>
      <c r="L25" s="2"/>
      <c r="M25" s="2"/>
      <c r="N25" s="2"/>
      <c r="O25" s="2"/>
      <c r="P25" s="2"/>
      <c r="Q25" s="2"/>
      <c r="R25" s="2"/>
      <c r="S25" s="2"/>
      <c r="T25" s="2"/>
      <c r="U25" s="2"/>
      <c r="V25" s="1"/>
      <c r="W25" s="1"/>
      <c r="X25" s="1"/>
      <c r="Y25" s="1"/>
      <c r="Z25" s="1"/>
      <c r="AA25" s="1"/>
      <c r="AB25" s="1"/>
      <c r="AC25" s="1"/>
      <c r="AD25" s="1"/>
      <c r="AE25" s="1"/>
      <c r="AF25" s="1"/>
      <c r="AG25" s="1"/>
      <c r="AH25" s="1"/>
      <c r="AI25" s="1"/>
      <c r="AJ25" s="1"/>
      <c r="AK25" s="1"/>
      <c r="AL25" s="1"/>
      <c r="AM25" s="1"/>
      <c r="AN25" s="1"/>
      <c r="AO25" s="1"/>
      <c r="AP25" s="1"/>
      <c r="AQ25" s="1"/>
    </row>
    <row r="26" spans="1:43" ht="15.75" customHeight="1">
      <c r="A26" s="1"/>
      <c r="B26" s="295" t="s">
        <v>33</v>
      </c>
      <c r="C26" s="283"/>
      <c r="D26" s="296"/>
      <c r="E26" s="17"/>
      <c r="F26" s="18"/>
      <c r="G26" s="17"/>
      <c r="H26" s="18"/>
      <c r="I26" s="19"/>
      <c r="J26" s="18"/>
      <c r="K26" s="17"/>
      <c r="L26" s="18"/>
      <c r="M26" s="17"/>
      <c r="N26" s="18"/>
      <c r="O26" s="17"/>
      <c r="P26" s="18"/>
      <c r="Q26" s="17"/>
      <c r="R26" s="18"/>
      <c r="S26" s="17"/>
      <c r="T26" s="18"/>
      <c r="U26" s="20"/>
      <c r="V26" s="1"/>
      <c r="W26" s="1"/>
      <c r="X26" s="1"/>
      <c r="Y26" s="1"/>
      <c r="Z26" s="1"/>
      <c r="AA26" s="1"/>
      <c r="AB26" s="1"/>
      <c r="AC26" s="1"/>
      <c r="AD26" s="1"/>
      <c r="AE26" s="1"/>
      <c r="AF26" s="1"/>
      <c r="AG26" s="1"/>
      <c r="AH26" s="1"/>
      <c r="AI26" s="1"/>
      <c r="AJ26" s="1"/>
      <c r="AK26" s="1"/>
      <c r="AL26" s="1"/>
      <c r="AM26" s="1"/>
      <c r="AN26" s="1"/>
      <c r="AO26" s="1"/>
      <c r="AP26" s="1"/>
      <c r="AQ26" s="1"/>
    </row>
    <row r="27" spans="1:43" ht="15.75" customHeight="1">
      <c r="A27" s="1"/>
      <c r="B27" s="293" t="s">
        <v>11</v>
      </c>
      <c r="C27" s="301"/>
      <c r="D27" s="21">
        <f>MROUND(T14*0.75,AQ5)</f>
        <v>47.5</v>
      </c>
      <c r="E27" s="11">
        <v>5</v>
      </c>
      <c r="F27" s="10">
        <f>MROUND(T14*0.85,AQ5)</f>
        <v>52.5</v>
      </c>
      <c r="G27" s="11">
        <v>3</v>
      </c>
      <c r="H27" s="22">
        <f>MROUND(T14*0.95,AQ5)</f>
        <v>60</v>
      </c>
      <c r="I27" s="23">
        <v>1</v>
      </c>
      <c r="J27" s="10">
        <f>MROUND(T14*0.9,AQ5)</f>
        <v>57.5</v>
      </c>
      <c r="K27" s="11">
        <v>3</v>
      </c>
      <c r="L27" s="10">
        <f>MROUND(T14*0.85,AQ5)</f>
        <v>52.5</v>
      </c>
      <c r="M27" s="11">
        <v>3</v>
      </c>
      <c r="N27" s="10">
        <f>MROUND(T14*0.8,AQ5)</f>
        <v>50</v>
      </c>
      <c r="O27" s="11">
        <v>3</v>
      </c>
      <c r="P27" s="10">
        <f>MROUND(T14*0.75,AQ5)</f>
        <v>47.5</v>
      </c>
      <c r="Q27" s="11">
        <v>5</v>
      </c>
      <c r="R27" s="10">
        <f>MROUND(T14*0.7,AQ5)</f>
        <v>45</v>
      </c>
      <c r="S27" s="11">
        <v>5</v>
      </c>
      <c r="T27" s="10">
        <f>MROUND(T14*0.65,AQ5)</f>
        <v>40</v>
      </c>
      <c r="U27" s="12">
        <v>5</v>
      </c>
      <c r="V27" s="1"/>
      <c r="W27" s="1"/>
      <c r="X27" s="1"/>
      <c r="Y27" s="1"/>
      <c r="Z27" s="1"/>
      <c r="AA27" s="1"/>
      <c r="AB27" s="1"/>
      <c r="AC27" s="1"/>
      <c r="AD27" s="1"/>
      <c r="AE27" s="1"/>
      <c r="AF27" s="1"/>
      <c r="AG27" s="1"/>
      <c r="AH27" s="1"/>
      <c r="AI27" s="1"/>
      <c r="AJ27" s="1"/>
      <c r="AK27" s="1"/>
      <c r="AL27" s="1"/>
      <c r="AM27" s="1"/>
      <c r="AN27" s="1"/>
      <c r="AO27" s="1"/>
      <c r="AP27" s="1"/>
      <c r="AQ27" s="1"/>
    </row>
    <row r="28" spans="1:43" ht="15.75" customHeight="1">
      <c r="A28" s="1"/>
      <c r="B28" s="297" t="s">
        <v>21</v>
      </c>
      <c r="C28" s="306"/>
      <c r="D28" s="24">
        <f>MROUND(L14*0.4,AQ5)</f>
        <v>37.5</v>
      </c>
      <c r="E28" s="14">
        <v>6</v>
      </c>
      <c r="F28" s="24">
        <f>MROUND(L14*0.5,AQ5)</f>
        <v>47.5</v>
      </c>
      <c r="G28" s="14">
        <v>5</v>
      </c>
      <c r="H28" s="13">
        <f>MROUND(L14*0.6,AQ5)</f>
        <v>55</v>
      </c>
      <c r="I28" s="14">
        <v>3</v>
      </c>
      <c r="J28" s="13">
        <f>H28</f>
        <v>55</v>
      </c>
      <c r="K28" s="14">
        <v>5</v>
      </c>
      <c r="L28" s="13">
        <f>J28</f>
        <v>55</v>
      </c>
      <c r="M28" s="14">
        <v>7</v>
      </c>
      <c r="N28" s="13">
        <f>L28</f>
        <v>55</v>
      </c>
      <c r="O28" s="14">
        <v>4</v>
      </c>
      <c r="P28" s="13">
        <f>N28</f>
        <v>55</v>
      </c>
      <c r="Q28" s="14">
        <v>6</v>
      </c>
      <c r="R28" s="13">
        <f>P28</f>
        <v>55</v>
      </c>
      <c r="S28" s="14">
        <v>8</v>
      </c>
      <c r="T28" s="13"/>
      <c r="U28" s="15"/>
      <c r="V28" s="1"/>
      <c r="W28" s="1"/>
      <c r="X28" s="1"/>
      <c r="Y28" s="1"/>
      <c r="Z28" s="1"/>
      <c r="AA28" s="1"/>
      <c r="AB28" s="1"/>
      <c r="AC28" s="1"/>
      <c r="AD28" s="1"/>
      <c r="AE28" s="1"/>
      <c r="AF28" s="1"/>
      <c r="AG28" s="1"/>
      <c r="AH28" s="1"/>
      <c r="AI28" s="1"/>
      <c r="AJ28" s="1"/>
      <c r="AK28" s="1"/>
      <c r="AL28" s="1"/>
      <c r="AM28" s="1"/>
      <c r="AN28" s="1"/>
      <c r="AO28" s="1"/>
      <c r="AP28" s="1"/>
      <c r="AQ28" s="1"/>
    </row>
    <row r="29" spans="1:43" ht="15.75" customHeight="1">
      <c r="A29" s="1"/>
      <c r="B29" s="288" t="s">
        <v>12</v>
      </c>
      <c r="C29" s="289"/>
      <c r="D29" s="373" t="s">
        <v>940</v>
      </c>
      <c r="E29" s="291"/>
      <c r="F29" s="291"/>
      <c r="G29" s="291"/>
      <c r="H29" s="291"/>
      <c r="I29" s="291"/>
      <c r="J29" s="291"/>
      <c r="K29" s="291"/>
      <c r="L29" s="291"/>
      <c r="M29" s="291"/>
      <c r="N29" s="291"/>
      <c r="O29" s="291"/>
      <c r="P29" s="291"/>
      <c r="Q29" s="291"/>
      <c r="R29" s="291"/>
      <c r="S29" s="291"/>
      <c r="T29" s="291"/>
      <c r="U29" s="292"/>
      <c r="V29" s="1"/>
      <c r="W29" s="1"/>
      <c r="X29" s="1"/>
      <c r="Y29" s="1"/>
      <c r="Z29" s="1"/>
      <c r="AA29" s="1"/>
      <c r="AB29" s="1"/>
      <c r="AC29" s="1"/>
      <c r="AD29" s="1"/>
      <c r="AE29" s="1"/>
      <c r="AF29" s="1"/>
      <c r="AG29" s="1"/>
      <c r="AH29" s="1"/>
      <c r="AI29" s="1"/>
      <c r="AJ29" s="1"/>
      <c r="AK29" s="1"/>
      <c r="AL29" s="1"/>
      <c r="AM29" s="1"/>
      <c r="AN29" s="1"/>
      <c r="AO29" s="1"/>
      <c r="AP29" s="1"/>
      <c r="AQ29" s="1"/>
    </row>
    <row r="30" spans="1:43" ht="4.5" customHeight="1">
      <c r="A30" s="1"/>
      <c r="B30" s="16"/>
      <c r="C30" s="16"/>
      <c r="D30" s="2"/>
      <c r="E30" s="2"/>
      <c r="F30" s="2"/>
      <c r="G30" s="2"/>
      <c r="H30" s="2"/>
      <c r="I30" s="2"/>
      <c r="J30" s="2"/>
      <c r="K30" s="2"/>
      <c r="L30" s="2"/>
      <c r="M30" s="2"/>
      <c r="N30" s="2"/>
      <c r="O30" s="2"/>
      <c r="P30" s="2"/>
      <c r="Q30" s="2"/>
      <c r="R30" s="2"/>
      <c r="S30" s="2"/>
      <c r="T30" s="2"/>
      <c r="U30" s="2"/>
      <c r="V30" s="1"/>
      <c r="W30" s="1"/>
      <c r="X30" s="1"/>
      <c r="Y30" s="1"/>
      <c r="Z30" s="1"/>
      <c r="AA30" s="1"/>
      <c r="AB30" s="1"/>
      <c r="AC30" s="1"/>
      <c r="AD30" s="1"/>
      <c r="AE30" s="1"/>
      <c r="AF30" s="1"/>
      <c r="AG30" s="1"/>
      <c r="AH30" s="1"/>
      <c r="AI30" s="1"/>
      <c r="AJ30" s="1"/>
      <c r="AK30" s="1"/>
      <c r="AL30" s="1"/>
      <c r="AM30" s="1"/>
      <c r="AN30" s="1"/>
      <c r="AO30" s="1"/>
      <c r="AP30" s="1"/>
      <c r="AQ30" s="1"/>
    </row>
    <row r="31" spans="1:43" ht="15.75" customHeight="1">
      <c r="A31" s="1"/>
      <c r="B31" s="295" t="s">
        <v>34</v>
      </c>
      <c r="C31" s="283"/>
      <c r="D31" s="296"/>
      <c r="E31" s="17"/>
      <c r="F31" s="18"/>
      <c r="G31" s="17"/>
      <c r="H31" s="18"/>
      <c r="I31" s="19"/>
      <c r="J31" s="18"/>
      <c r="K31" s="17"/>
      <c r="L31" s="18"/>
      <c r="M31" s="17"/>
      <c r="N31" s="18"/>
      <c r="O31" s="17"/>
      <c r="P31" s="18"/>
      <c r="Q31" s="17"/>
      <c r="R31" s="18"/>
      <c r="S31" s="17"/>
      <c r="T31" s="18"/>
      <c r="U31" s="25"/>
      <c r="V31" s="1"/>
      <c r="W31" s="1"/>
      <c r="X31" s="1"/>
      <c r="Y31" s="1"/>
      <c r="Z31" s="1"/>
      <c r="AA31" s="1"/>
      <c r="AB31" s="1"/>
      <c r="AC31" s="1"/>
      <c r="AD31" s="1"/>
      <c r="AE31" s="1"/>
      <c r="AF31" s="1"/>
      <c r="AG31" s="1"/>
      <c r="AH31" s="1"/>
      <c r="AI31" s="1"/>
      <c r="AJ31" s="1"/>
      <c r="AK31" s="1"/>
      <c r="AL31" s="1"/>
      <c r="AM31" s="1"/>
      <c r="AN31" s="1"/>
      <c r="AO31" s="1"/>
      <c r="AP31" s="1"/>
      <c r="AQ31" s="1"/>
    </row>
    <row r="32" spans="1:43" ht="15.75" customHeight="1">
      <c r="A32" s="1"/>
      <c r="B32" s="293" t="s">
        <v>8</v>
      </c>
      <c r="C32" s="294"/>
      <c r="D32" s="10">
        <f>MROUND(P14*0.75,AQ5)</f>
        <v>127.5</v>
      </c>
      <c r="E32" s="11">
        <v>5</v>
      </c>
      <c r="F32" s="10">
        <f>MROUND(P14*0.85,AQ5)</f>
        <v>145</v>
      </c>
      <c r="G32" s="11">
        <v>3</v>
      </c>
      <c r="H32" s="22">
        <f>MROUND(P14*0.95,AQ5)</f>
        <v>162.5</v>
      </c>
      <c r="I32" s="23">
        <v>1</v>
      </c>
      <c r="J32" s="10">
        <f>MROUND(P14*0.9,AQ5)</f>
        <v>152.5</v>
      </c>
      <c r="K32" s="11">
        <v>3</v>
      </c>
      <c r="L32" s="10">
        <f>MROUND(P14*0.85,AQ5)</f>
        <v>145</v>
      </c>
      <c r="M32" s="11">
        <v>3</v>
      </c>
      <c r="N32" s="10">
        <f>MROUND(P14*0.8,AQ5)</f>
        <v>135</v>
      </c>
      <c r="O32" s="11">
        <v>3</v>
      </c>
      <c r="P32" s="10">
        <f>MROUND(P14*0.75,AQ5)</f>
        <v>127.5</v>
      </c>
      <c r="Q32" s="11">
        <v>3</v>
      </c>
      <c r="R32" s="10">
        <f>MROUND(P14*0.7,AQ5)</f>
        <v>120</v>
      </c>
      <c r="S32" s="11">
        <v>3</v>
      </c>
      <c r="T32" s="10">
        <f>MROUND(P14*0.65,AQ5)</f>
        <v>110</v>
      </c>
      <c r="U32" s="12">
        <v>3</v>
      </c>
      <c r="V32" s="1"/>
      <c r="W32" s="1"/>
      <c r="X32" s="1"/>
      <c r="Y32" s="1"/>
      <c r="Z32" s="1"/>
      <c r="AA32" s="1"/>
      <c r="AB32" s="1"/>
      <c r="AC32" s="1"/>
      <c r="AD32" s="1"/>
      <c r="AE32" s="1"/>
      <c r="AF32" s="1"/>
      <c r="AG32" s="1"/>
      <c r="AH32" s="1"/>
      <c r="AI32" s="1"/>
      <c r="AJ32" s="1"/>
      <c r="AK32" s="1"/>
      <c r="AL32" s="1"/>
      <c r="AM32" s="1"/>
      <c r="AN32" s="1"/>
      <c r="AO32" s="1"/>
      <c r="AP32" s="1"/>
      <c r="AQ32" s="1"/>
    </row>
    <row r="33" spans="1:43" ht="15.75" customHeight="1">
      <c r="A33" s="1"/>
      <c r="B33" s="297" t="s">
        <v>19</v>
      </c>
      <c r="C33" s="298"/>
      <c r="D33" s="13">
        <f>MROUND(H14*0.35,AQ5)</f>
        <v>55</v>
      </c>
      <c r="E33" s="14">
        <v>5</v>
      </c>
      <c r="F33" s="13">
        <f>MROUND(H14*0.45,AQ5)</f>
        <v>70</v>
      </c>
      <c r="G33" s="14">
        <v>5</v>
      </c>
      <c r="H33" s="13">
        <f>MROUND(H14*0.55,AQ5)</f>
        <v>87.5</v>
      </c>
      <c r="I33" s="14">
        <v>3</v>
      </c>
      <c r="J33" s="13">
        <f>H33</f>
        <v>87.5</v>
      </c>
      <c r="K33" s="14">
        <v>5</v>
      </c>
      <c r="L33" s="13">
        <f>J33</f>
        <v>87.5</v>
      </c>
      <c r="M33" s="14">
        <v>7</v>
      </c>
      <c r="N33" s="13">
        <f>L33</f>
        <v>87.5</v>
      </c>
      <c r="O33" s="14">
        <v>4</v>
      </c>
      <c r="P33" s="13">
        <f>N33</f>
        <v>87.5</v>
      </c>
      <c r="Q33" s="14">
        <v>6</v>
      </c>
      <c r="R33" s="13">
        <f>P33</f>
        <v>87.5</v>
      </c>
      <c r="S33" s="14">
        <v>8</v>
      </c>
      <c r="T33" s="13"/>
      <c r="U33" s="15"/>
      <c r="V33" s="1"/>
      <c r="W33" s="1"/>
      <c r="X33" s="1"/>
      <c r="Y33" s="1"/>
      <c r="Z33" s="1"/>
      <c r="AA33" s="1"/>
      <c r="AB33" s="1"/>
      <c r="AC33" s="1"/>
      <c r="AD33" s="1"/>
      <c r="AE33" s="1"/>
      <c r="AF33" s="1"/>
      <c r="AG33" s="1"/>
      <c r="AH33" s="1"/>
      <c r="AI33" s="1"/>
      <c r="AJ33" s="1"/>
      <c r="AK33" s="1"/>
      <c r="AL33" s="1"/>
      <c r="AM33" s="1"/>
      <c r="AN33" s="1"/>
      <c r="AO33" s="1"/>
      <c r="AP33" s="1"/>
      <c r="AQ33" s="1"/>
    </row>
    <row r="34" spans="1:43" ht="15.75" customHeight="1">
      <c r="A34" s="1"/>
      <c r="B34" s="288" t="s">
        <v>12</v>
      </c>
      <c r="C34" s="300"/>
      <c r="D34" s="290" t="s">
        <v>20</v>
      </c>
      <c r="E34" s="291"/>
      <c r="F34" s="291"/>
      <c r="G34" s="291"/>
      <c r="H34" s="291"/>
      <c r="I34" s="291"/>
      <c r="J34" s="291"/>
      <c r="K34" s="291"/>
      <c r="L34" s="291"/>
      <c r="M34" s="291"/>
      <c r="N34" s="291"/>
      <c r="O34" s="291"/>
      <c r="P34" s="291"/>
      <c r="Q34" s="291"/>
      <c r="R34" s="291"/>
      <c r="S34" s="291"/>
      <c r="T34" s="291"/>
      <c r="U34" s="292"/>
      <c r="V34" s="1"/>
      <c r="W34" s="1"/>
      <c r="X34" s="1"/>
      <c r="Y34" s="1"/>
      <c r="Z34" s="1"/>
      <c r="AA34" s="1"/>
      <c r="AB34" s="1"/>
      <c r="AC34" s="1"/>
      <c r="AD34" s="1"/>
      <c r="AE34" s="1"/>
      <c r="AF34" s="1"/>
      <c r="AG34" s="1"/>
      <c r="AH34" s="1"/>
      <c r="AI34" s="1"/>
      <c r="AJ34" s="1"/>
      <c r="AK34" s="1"/>
      <c r="AL34" s="1"/>
      <c r="AM34" s="1"/>
      <c r="AN34" s="1"/>
      <c r="AO34" s="1"/>
      <c r="AP34" s="1"/>
      <c r="AQ34" s="1"/>
    </row>
    <row r="35" spans="1:43" ht="4.5" customHeight="1">
      <c r="A35" s="1"/>
      <c r="B35" s="16"/>
      <c r="C35" s="16"/>
      <c r="D35" s="2"/>
      <c r="E35" s="2"/>
      <c r="F35" s="2"/>
      <c r="G35" s="2"/>
      <c r="H35" s="2"/>
      <c r="I35" s="2"/>
      <c r="J35" s="2"/>
      <c r="K35" s="2"/>
      <c r="L35" s="2"/>
      <c r="M35" s="2"/>
      <c r="N35" s="2"/>
      <c r="O35" s="2"/>
      <c r="P35" s="2"/>
      <c r="Q35" s="2"/>
      <c r="R35" s="2"/>
      <c r="S35" s="2"/>
      <c r="T35" s="2"/>
      <c r="U35" s="2"/>
      <c r="V35" s="1"/>
      <c r="W35" s="1"/>
      <c r="X35" s="1"/>
      <c r="Y35" s="1"/>
      <c r="Z35" s="1"/>
      <c r="AA35" s="1"/>
      <c r="AB35" s="1"/>
      <c r="AC35" s="1"/>
      <c r="AD35" s="1"/>
      <c r="AE35" s="1"/>
      <c r="AF35" s="1"/>
      <c r="AG35" s="1"/>
      <c r="AH35" s="1"/>
      <c r="AI35" s="1"/>
      <c r="AJ35" s="1"/>
      <c r="AK35" s="1"/>
      <c r="AL35" s="1"/>
      <c r="AM35" s="1"/>
      <c r="AN35" s="1"/>
      <c r="AO35" s="1"/>
      <c r="AP35" s="1"/>
      <c r="AQ35" s="1"/>
    </row>
    <row r="36" spans="1:43" ht="15.75" customHeight="1">
      <c r="A36" s="1"/>
      <c r="B36" s="295" t="s">
        <v>35</v>
      </c>
      <c r="C36" s="283"/>
      <c r="D36" s="296"/>
      <c r="E36" s="17"/>
      <c r="F36" s="18"/>
      <c r="G36" s="17"/>
      <c r="H36" s="18"/>
      <c r="I36" s="19"/>
      <c r="J36" s="18"/>
      <c r="K36" s="17"/>
      <c r="L36" s="18"/>
      <c r="M36" s="17"/>
      <c r="N36" s="18"/>
      <c r="O36" s="17"/>
      <c r="P36" s="18"/>
      <c r="Q36" s="17"/>
      <c r="R36" s="18"/>
      <c r="S36" s="17"/>
      <c r="T36" s="18"/>
      <c r="U36" s="20"/>
      <c r="V36" s="1"/>
      <c r="W36" s="1"/>
      <c r="X36" s="1"/>
      <c r="Y36" s="1"/>
      <c r="Z36" s="1"/>
      <c r="AA36" s="1"/>
      <c r="AB36" s="1"/>
      <c r="AC36" s="1"/>
      <c r="AD36" s="1"/>
      <c r="AE36" s="1"/>
      <c r="AF36" s="1"/>
      <c r="AG36" s="1"/>
      <c r="AH36" s="1"/>
      <c r="AI36" s="1"/>
      <c r="AJ36" s="1"/>
      <c r="AK36" s="1"/>
      <c r="AL36" s="1"/>
      <c r="AM36" s="1"/>
      <c r="AN36" s="1"/>
      <c r="AO36" s="1"/>
      <c r="AP36" s="1"/>
      <c r="AQ36" s="1"/>
    </row>
    <row r="37" spans="1:43" ht="15.75" customHeight="1">
      <c r="A37" s="1"/>
      <c r="B37" s="293" t="s">
        <v>7</v>
      </c>
      <c r="C37" s="294"/>
      <c r="D37" s="10">
        <f>MROUND(L14*0.75,AQ5)</f>
        <v>70</v>
      </c>
      <c r="E37" s="11">
        <v>5</v>
      </c>
      <c r="F37" s="10">
        <f>MROUND(L14*0.85,AQ5)</f>
        <v>77.5</v>
      </c>
      <c r="G37" s="11">
        <v>3</v>
      </c>
      <c r="H37" s="22">
        <f>MROUND(L14*0.95,AQ5)</f>
        <v>87.5</v>
      </c>
      <c r="I37" s="23">
        <v>1</v>
      </c>
      <c r="J37" s="10">
        <f>MROUND(L14*0.9,AQ5)</f>
        <v>82.5</v>
      </c>
      <c r="K37" s="11">
        <v>3</v>
      </c>
      <c r="L37" s="10">
        <f>MROUND(L14*0.85,AQ5)</f>
        <v>77.5</v>
      </c>
      <c r="M37" s="11">
        <v>5</v>
      </c>
      <c r="N37" s="10">
        <f>MROUND(L14*0.8,AQ5)</f>
        <v>75</v>
      </c>
      <c r="O37" s="11">
        <v>3</v>
      </c>
      <c r="P37" s="10">
        <f>MROUND(L14*0.75,AQ5)</f>
        <v>70</v>
      </c>
      <c r="Q37" s="11">
        <v>5</v>
      </c>
      <c r="R37" s="10">
        <f>MROUND(L14*0.7,AQ5)</f>
        <v>65</v>
      </c>
      <c r="S37" s="11">
        <v>3</v>
      </c>
      <c r="T37" s="10">
        <f>MROUND(L14*0.65,AQ5)</f>
        <v>60</v>
      </c>
      <c r="U37" s="12">
        <v>5</v>
      </c>
      <c r="V37" s="1"/>
      <c r="W37" s="1"/>
      <c r="X37" s="1"/>
      <c r="Y37" s="1"/>
      <c r="Z37" s="1"/>
      <c r="AA37" s="1"/>
      <c r="AB37" s="1"/>
      <c r="AC37" s="1"/>
      <c r="AD37" s="1"/>
      <c r="AE37" s="1"/>
      <c r="AF37" s="1"/>
      <c r="AG37" s="1"/>
      <c r="AH37" s="1"/>
      <c r="AI37" s="1"/>
      <c r="AJ37" s="1"/>
      <c r="AK37" s="1"/>
      <c r="AL37" s="1"/>
      <c r="AM37" s="1"/>
      <c r="AN37" s="1"/>
      <c r="AO37" s="1"/>
      <c r="AP37" s="1"/>
      <c r="AQ37" s="1"/>
    </row>
    <row r="38" spans="1:43" ht="15.75" customHeight="1">
      <c r="A38" s="1"/>
      <c r="B38" s="297" t="s">
        <v>17</v>
      </c>
      <c r="C38" s="298"/>
      <c r="D38" s="13">
        <f>MROUND(L14*0.4,AQ5)</f>
        <v>37.5</v>
      </c>
      <c r="E38" s="14">
        <v>6</v>
      </c>
      <c r="F38" s="13">
        <f>MROUND(L14*0.5,AQ5)</f>
        <v>47.5</v>
      </c>
      <c r="G38" s="14">
        <v>5</v>
      </c>
      <c r="H38" s="13">
        <f>MROUND(L14*0.6,AQ5)</f>
        <v>55</v>
      </c>
      <c r="I38" s="14">
        <v>3</v>
      </c>
      <c r="J38" s="13">
        <f>H38</f>
        <v>55</v>
      </c>
      <c r="K38" s="14">
        <v>5</v>
      </c>
      <c r="L38" s="13">
        <f>J38</f>
        <v>55</v>
      </c>
      <c r="M38" s="14">
        <v>7</v>
      </c>
      <c r="N38" s="13">
        <f>L38</f>
        <v>55</v>
      </c>
      <c r="O38" s="14">
        <v>4</v>
      </c>
      <c r="P38" s="13">
        <f>N38</f>
        <v>55</v>
      </c>
      <c r="Q38" s="14">
        <v>6</v>
      </c>
      <c r="R38" s="13">
        <f>P38</f>
        <v>55</v>
      </c>
      <c r="S38" s="14">
        <v>8</v>
      </c>
      <c r="T38" s="13"/>
      <c r="U38" s="15"/>
      <c r="V38" s="1"/>
      <c r="W38" s="1"/>
      <c r="X38" s="1"/>
      <c r="Y38" s="1"/>
      <c r="Z38" s="1"/>
      <c r="AA38" s="1"/>
      <c r="AB38" s="1"/>
      <c r="AC38" s="1"/>
      <c r="AD38" s="1"/>
      <c r="AE38" s="1"/>
      <c r="AF38" s="1"/>
      <c r="AG38" s="1"/>
      <c r="AH38" s="1"/>
      <c r="AI38" s="1"/>
      <c r="AJ38" s="1"/>
      <c r="AK38" s="1"/>
      <c r="AL38" s="1"/>
      <c r="AM38" s="1"/>
      <c r="AN38" s="1"/>
      <c r="AO38" s="1"/>
      <c r="AP38" s="1"/>
      <c r="AQ38" s="1"/>
    </row>
    <row r="39" spans="1:43" ht="15.75" customHeight="1">
      <c r="A39" s="1"/>
      <c r="B39" s="288" t="s">
        <v>12</v>
      </c>
      <c r="C39" s="300"/>
      <c r="D39" s="290" t="s">
        <v>18</v>
      </c>
      <c r="E39" s="291"/>
      <c r="F39" s="291"/>
      <c r="G39" s="291"/>
      <c r="H39" s="291"/>
      <c r="I39" s="291"/>
      <c r="J39" s="291"/>
      <c r="K39" s="291"/>
      <c r="L39" s="291"/>
      <c r="M39" s="291"/>
      <c r="N39" s="291"/>
      <c r="O39" s="291"/>
      <c r="P39" s="291"/>
      <c r="Q39" s="291"/>
      <c r="R39" s="291"/>
      <c r="S39" s="291"/>
      <c r="T39" s="291"/>
      <c r="U39" s="292"/>
      <c r="V39" s="1"/>
      <c r="W39" s="1"/>
      <c r="X39" s="1"/>
      <c r="Y39" s="1"/>
      <c r="Z39" s="1"/>
      <c r="AA39" s="1"/>
      <c r="AB39" s="1"/>
      <c r="AC39" s="1"/>
      <c r="AD39" s="1"/>
      <c r="AE39" s="1"/>
      <c r="AF39" s="1"/>
      <c r="AG39" s="1"/>
      <c r="AH39" s="1"/>
      <c r="AI39" s="1"/>
      <c r="AJ39" s="1"/>
      <c r="AK39" s="1"/>
      <c r="AL39" s="1"/>
      <c r="AM39" s="1"/>
      <c r="AN39" s="1"/>
      <c r="AO39" s="1"/>
      <c r="AP39" s="1"/>
      <c r="AQ39" s="1"/>
    </row>
    <row r="40" spans="1:43" ht="15.75" customHeight="1">
      <c r="A40" s="1"/>
      <c r="B40" s="1"/>
      <c r="C40" s="1"/>
      <c r="D40" s="2"/>
      <c r="E40" s="2"/>
      <c r="F40" s="2"/>
      <c r="G40" s="2"/>
      <c r="H40" s="2"/>
      <c r="I40" s="2"/>
      <c r="J40" s="2"/>
      <c r="K40" s="2"/>
      <c r="L40" s="2"/>
      <c r="M40" s="2"/>
      <c r="N40" s="2"/>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15.75" customHeight="1">
      <c r="A41" s="1"/>
      <c r="B41" s="295" t="s">
        <v>36</v>
      </c>
      <c r="C41" s="283"/>
      <c r="D41" s="296"/>
      <c r="E41" s="17"/>
      <c r="F41" s="18"/>
      <c r="G41" s="17"/>
      <c r="H41" s="18"/>
      <c r="I41" s="19"/>
      <c r="J41" s="18"/>
      <c r="K41" s="17"/>
      <c r="L41" s="18"/>
      <c r="M41" s="17"/>
      <c r="N41" s="18"/>
      <c r="O41" s="17"/>
      <c r="P41" s="18"/>
      <c r="Q41" s="17"/>
      <c r="R41" s="18"/>
      <c r="S41" s="17"/>
      <c r="T41" s="18"/>
      <c r="U41" s="20"/>
      <c r="V41" s="1"/>
      <c r="W41" s="1"/>
      <c r="X41" s="1"/>
      <c r="Y41" s="1"/>
      <c r="Z41" s="1"/>
      <c r="AA41" s="1"/>
      <c r="AB41" s="1"/>
      <c r="AC41" s="1"/>
      <c r="AD41" s="1"/>
      <c r="AE41" s="1"/>
      <c r="AF41" s="1"/>
      <c r="AG41" s="1"/>
      <c r="AH41" s="1"/>
      <c r="AI41" s="1"/>
      <c r="AJ41" s="1"/>
      <c r="AK41" s="1"/>
      <c r="AL41" s="1"/>
      <c r="AM41" s="1"/>
      <c r="AN41" s="1"/>
      <c r="AO41" s="1"/>
      <c r="AP41" s="1"/>
      <c r="AQ41" s="1"/>
    </row>
    <row r="42" spans="1:43" ht="15.75" customHeight="1">
      <c r="A42" s="28"/>
      <c r="B42" s="293" t="s">
        <v>14</v>
      </c>
      <c r="C42" s="301"/>
      <c r="D42" s="30">
        <f>MROUND($H$14*0.725,$AQ$5)</f>
        <v>115</v>
      </c>
      <c r="E42" s="11">
        <v>3</v>
      </c>
      <c r="F42" s="10">
        <f>MROUND($H$14*0.725,$AQ$5)</f>
        <v>115</v>
      </c>
      <c r="G42" s="11">
        <v>3</v>
      </c>
      <c r="H42" s="22">
        <f>MROUND($H$14*0.725,$AQ$5)</f>
        <v>115</v>
      </c>
      <c r="I42" s="23">
        <v>3</v>
      </c>
      <c r="J42" s="10">
        <f>MROUND($H$14*0.725,$AQ$5)</f>
        <v>115</v>
      </c>
      <c r="K42" s="11">
        <v>3</v>
      </c>
      <c r="L42" s="10">
        <f>MROUND($H$14*0.725,$AQ$5)</f>
        <v>115</v>
      </c>
      <c r="M42" s="11">
        <v>3</v>
      </c>
      <c r="N42" s="10">
        <f>MROUND($H$14*0.725,$AQ$5)</f>
        <v>115</v>
      </c>
      <c r="O42" s="11">
        <v>3</v>
      </c>
      <c r="P42" s="10">
        <f>MROUND($H$14*0.725,$AQ$5)</f>
        <v>115</v>
      </c>
      <c r="Q42" s="11">
        <v>3</v>
      </c>
      <c r="R42" s="10">
        <f>MROUND($H$14*0.725,$AQ$5)</f>
        <v>115</v>
      </c>
      <c r="S42" s="11">
        <v>3</v>
      </c>
      <c r="T42" s="10"/>
      <c r="U42" s="12"/>
      <c r="V42" s="1"/>
      <c r="W42" s="1"/>
      <c r="X42" s="1"/>
      <c r="Y42" s="1"/>
      <c r="Z42" s="1"/>
      <c r="AA42" s="1"/>
      <c r="AB42" s="1"/>
      <c r="AC42" s="1"/>
      <c r="AD42" s="1"/>
      <c r="AE42" s="1"/>
      <c r="AF42" s="1"/>
      <c r="AG42" s="1"/>
      <c r="AH42" s="1"/>
      <c r="AI42" s="1"/>
      <c r="AJ42" s="1"/>
      <c r="AK42" s="1"/>
      <c r="AL42" s="1"/>
      <c r="AM42" s="1"/>
      <c r="AN42" s="1"/>
      <c r="AO42" s="1"/>
      <c r="AP42" s="1"/>
      <c r="AQ42" s="1"/>
    </row>
    <row r="43" spans="1:43" ht="15.75" customHeight="1">
      <c r="A43" s="28"/>
      <c r="B43" s="297" t="s">
        <v>15</v>
      </c>
      <c r="C43" s="306"/>
      <c r="D43" s="31">
        <f>MROUND($P$14*0.75*0.75,$AQ$5)</f>
        <v>95</v>
      </c>
      <c r="E43" s="14">
        <v>3</v>
      </c>
      <c r="F43" s="13">
        <f>MROUND($P$14*0.75*0.75,$AQ$5)</f>
        <v>95</v>
      </c>
      <c r="G43" s="14">
        <v>3</v>
      </c>
      <c r="H43" s="13">
        <f>MROUND($P$14*0.75*0.75,$AQ$5)</f>
        <v>95</v>
      </c>
      <c r="I43" s="14">
        <v>3</v>
      </c>
      <c r="J43" s="13">
        <f>H43</f>
        <v>95</v>
      </c>
      <c r="K43" s="14">
        <v>3</v>
      </c>
      <c r="L43" s="13">
        <f>J43</f>
        <v>95</v>
      </c>
      <c r="M43" s="14">
        <v>3</v>
      </c>
      <c r="N43" s="13">
        <f>L43</f>
        <v>95</v>
      </c>
      <c r="O43" s="14">
        <v>3</v>
      </c>
      <c r="P43" s="13"/>
      <c r="Q43" s="14"/>
      <c r="R43" s="13"/>
      <c r="S43" s="14"/>
      <c r="T43" s="13"/>
      <c r="U43" s="15"/>
      <c r="V43" s="1"/>
      <c r="W43" s="1"/>
      <c r="X43" s="1"/>
      <c r="Y43" s="1"/>
      <c r="Z43" s="1"/>
      <c r="AA43" s="1"/>
      <c r="AB43" s="1"/>
      <c r="AC43" s="1"/>
      <c r="AD43" s="1"/>
      <c r="AE43" s="1"/>
      <c r="AF43" s="1"/>
      <c r="AG43" s="1"/>
      <c r="AH43" s="1"/>
      <c r="AI43" s="1"/>
      <c r="AJ43" s="1"/>
      <c r="AK43" s="1"/>
      <c r="AL43" s="1"/>
      <c r="AM43" s="1"/>
      <c r="AN43" s="1"/>
      <c r="AO43" s="1"/>
      <c r="AP43" s="1"/>
      <c r="AQ43" s="1"/>
    </row>
    <row r="44" spans="1:43" ht="15.75" customHeight="1">
      <c r="A44" s="28"/>
      <c r="B44" s="288" t="s">
        <v>12</v>
      </c>
      <c r="C44" s="289"/>
      <c r="D44" s="368" t="s">
        <v>23</v>
      </c>
      <c r="E44" s="291"/>
      <c r="F44" s="291"/>
      <c r="G44" s="291"/>
      <c r="H44" s="291"/>
      <c r="I44" s="291"/>
      <c r="J44" s="291"/>
      <c r="K44" s="291"/>
      <c r="L44" s="291"/>
      <c r="M44" s="291"/>
      <c r="N44" s="291"/>
      <c r="O44" s="291"/>
      <c r="P44" s="291"/>
      <c r="Q44" s="291"/>
      <c r="R44" s="291"/>
      <c r="S44" s="291"/>
      <c r="T44" s="291"/>
      <c r="U44" s="292"/>
      <c r="V44" s="1"/>
      <c r="W44" s="1"/>
      <c r="X44" s="1"/>
      <c r="Y44" s="1"/>
      <c r="Z44" s="1"/>
      <c r="AA44" s="1"/>
      <c r="AB44" s="1"/>
      <c r="AC44" s="1"/>
      <c r="AD44" s="1"/>
      <c r="AE44" s="1"/>
      <c r="AF44" s="1"/>
      <c r="AG44" s="1"/>
      <c r="AH44" s="1"/>
      <c r="AI44" s="1"/>
      <c r="AJ44" s="1"/>
      <c r="AK44" s="1"/>
      <c r="AL44" s="1"/>
      <c r="AM44" s="1"/>
      <c r="AN44" s="1"/>
      <c r="AO44" s="1"/>
      <c r="AP44" s="1"/>
      <c r="AQ44" s="1"/>
    </row>
    <row r="45" spans="1:43" ht="15.75" customHeight="1">
      <c r="A45" s="1"/>
      <c r="B45" s="32"/>
      <c r="C45" s="32"/>
      <c r="D45" s="2"/>
      <c r="E45" s="2"/>
      <c r="F45" s="2"/>
      <c r="G45" s="2"/>
      <c r="H45" s="2"/>
      <c r="I45" s="2"/>
      <c r="J45" s="2"/>
      <c r="K45" s="2"/>
      <c r="L45" s="2"/>
      <c r="M45" s="2"/>
      <c r="N45" s="2"/>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15.75" customHeight="1">
      <c r="A46" s="1"/>
      <c r="B46" s="1"/>
      <c r="C46" s="1"/>
      <c r="D46" s="2"/>
      <c r="E46" s="2"/>
      <c r="F46" s="2"/>
      <c r="G46" s="2"/>
      <c r="H46" s="2"/>
      <c r="I46" s="2"/>
      <c r="J46" s="2"/>
      <c r="K46" s="2"/>
      <c r="L46" s="2"/>
      <c r="M46" s="2"/>
      <c r="N46" s="2"/>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15.75" customHeight="1">
      <c r="A47" s="1"/>
      <c r="B47" s="1"/>
      <c r="C47" s="1"/>
      <c r="D47" s="2"/>
      <c r="E47" s="2"/>
      <c r="F47" s="2"/>
      <c r="G47" s="2"/>
      <c r="H47" s="2"/>
      <c r="I47" s="2"/>
      <c r="J47" s="2"/>
      <c r="K47" s="2"/>
      <c r="L47" s="2"/>
      <c r="M47" s="2"/>
      <c r="N47" s="2"/>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15.75" customHeight="1">
      <c r="A48" s="1"/>
      <c r="B48" s="1"/>
      <c r="C48" s="1"/>
      <c r="D48" s="2"/>
      <c r="E48" s="2"/>
      <c r="F48" s="2"/>
      <c r="G48" s="2"/>
      <c r="H48" s="2"/>
      <c r="I48" s="2"/>
      <c r="J48" s="2"/>
      <c r="K48" s="2"/>
      <c r="L48" s="2"/>
      <c r="M48" s="2"/>
      <c r="N48" s="2"/>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15.75" customHeight="1">
      <c r="A49" s="1"/>
      <c r="B49" s="1"/>
      <c r="C49" s="1"/>
      <c r="D49" s="2"/>
      <c r="E49" s="2"/>
      <c r="F49" s="2"/>
      <c r="G49" s="2"/>
      <c r="H49" s="2"/>
      <c r="I49" s="2"/>
      <c r="J49" s="2"/>
      <c r="K49" s="2"/>
      <c r="L49" s="2"/>
      <c r="M49" s="2"/>
      <c r="N49" s="2"/>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15.75" customHeight="1">
      <c r="A50" s="1"/>
      <c r="B50" s="1"/>
      <c r="C50" s="1"/>
      <c r="D50" s="2"/>
      <c r="E50" s="2"/>
      <c r="F50" s="2"/>
      <c r="G50" s="2"/>
      <c r="H50" s="2"/>
      <c r="I50" s="2"/>
      <c r="J50" s="2"/>
      <c r="K50" s="2"/>
      <c r="L50" s="2"/>
      <c r="M50" s="2"/>
      <c r="N50" s="2"/>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15.75" customHeight="1">
      <c r="A51" s="1"/>
      <c r="B51" s="1"/>
      <c r="C51" s="1"/>
      <c r="D51" s="2"/>
      <c r="E51" s="2"/>
      <c r="F51" s="2"/>
      <c r="G51" s="2"/>
      <c r="H51" s="2"/>
      <c r="I51" s="2"/>
      <c r="J51" s="2"/>
      <c r="K51" s="2"/>
      <c r="L51" s="2"/>
      <c r="M51" s="2"/>
      <c r="N51" s="2"/>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15.75" customHeight="1">
      <c r="A52" s="1"/>
      <c r="B52" s="1"/>
      <c r="C52" s="1"/>
      <c r="D52" s="2"/>
      <c r="E52" s="2"/>
      <c r="F52" s="2"/>
      <c r="G52" s="2"/>
      <c r="H52" s="2"/>
      <c r="I52" s="2"/>
      <c r="J52" s="2"/>
      <c r="K52" s="2"/>
      <c r="L52" s="2"/>
      <c r="M52" s="2"/>
      <c r="N52" s="2"/>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15.75" customHeight="1">
      <c r="A53" s="1"/>
      <c r="B53" s="1"/>
      <c r="C53" s="1"/>
      <c r="D53" s="2"/>
      <c r="E53" s="2"/>
      <c r="F53" s="2"/>
      <c r="G53" s="2"/>
      <c r="H53" s="2"/>
      <c r="I53" s="2"/>
      <c r="J53" s="2"/>
      <c r="K53" s="2"/>
      <c r="L53" s="2"/>
      <c r="M53" s="2"/>
      <c r="N53" s="2"/>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15.75" customHeight="1">
      <c r="A54" s="1"/>
      <c r="B54" s="1"/>
      <c r="C54" s="1"/>
      <c r="D54" s="2"/>
      <c r="E54" s="2"/>
      <c r="F54" s="2"/>
      <c r="G54" s="2"/>
      <c r="H54" s="2"/>
      <c r="I54" s="2"/>
      <c r="J54" s="2"/>
      <c r="K54" s="2"/>
      <c r="L54" s="2"/>
      <c r="M54" s="2"/>
      <c r="N54" s="2"/>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15.75" customHeight="1">
      <c r="A55" s="1"/>
      <c r="B55" s="1"/>
      <c r="C55" s="1"/>
      <c r="D55" s="2"/>
      <c r="E55" s="2"/>
      <c r="F55" s="2"/>
      <c r="G55" s="2"/>
      <c r="H55" s="2"/>
      <c r="I55" s="2"/>
      <c r="J55" s="2"/>
      <c r="K55" s="2"/>
      <c r="L55" s="2"/>
      <c r="M55" s="2"/>
      <c r="N55" s="2"/>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15.75" customHeight="1">
      <c r="A56" s="1"/>
      <c r="B56" s="1"/>
      <c r="C56" s="1"/>
      <c r="D56" s="2"/>
      <c r="E56" s="2"/>
      <c r="F56" s="2"/>
      <c r="G56" s="2"/>
      <c r="H56" s="2"/>
      <c r="I56" s="2"/>
      <c r="J56" s="2"/>
      <c r="K56" s="2"/>
      <c r="L56" s="2"/>
      <c r="M56" s="2"/>
      <c r="N56" s="2"/>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15.75" customHeight="1">
      <c r="A57" s="1"/>
      <c r="B57" s="1"/>
      <c r="C57" s="1"/>
      <c r="D57" s="2"/>
      <c r="E57" s="2"/>
      <c r="F57" s="2"/>
      <c r="G57" s="2"/>
      <c r="H57" s="2"/>
      <c r="I57" s="2"/>
      <c r="J57" s="2"/>
      <c r="K57" s="2"/>
      <c r="L57" s="2"/>
      <c r="M57" s="2"/>
      <c r="N57" s="2"/>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15.75" customHeight="1">
      <c r="A58" s="1"/>
      <c r="B58" s="1"/>
      <c r="C58" s="1"/>
      <c r="D58" s="2"/>
      <c r="E58" s="2"/>
      <c r="F58" s="2"/>
      <c r="G58" s="2"/>
      <c r="H58" s="2"/>
      <c r="I58" s="2"/>
      <c r="J58" s="2"/>
      <c r="K58" s="2"/>
      <c r="L58" s="2"/>
      <c r="M58" s="2"/>
      <c r="N58" s="2"/>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15.75" customHeight="1">
      <c r="A59" s="1"/>
      <c r="B59" s="1"/>
      <c r="C59" s="1"/>
      <c r="D59" s="2"/>
      <c r="E59" s="2"/>
      <c r="F59" s="2"/>
      <c r="G59" s="2"/>
      <c r="H59" s="2"/>
      <c r="I59" s="2"/>
      <c r="J59" s="2"/>
      <c r="K59" s="2"/>
      <c r="L59" s="2"/>
      <c r="M59" s="2"/>
      <c r="N59" s="2"/>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15.75" customHeight="1">
      <c r="A60" s="1"/>
      <c r="B60" s="1"/>
      <c r="C60" s="1"/>
      <c r="D60" s="2"/>
      <c r="E60" s="2"/>
      <c r="F60" s="2"/>
      <c r="G60" s="2"/>
      <c r="H60" s="2"/>
      <c r="I60" s="2"/>
      <c r="J60" s="2"/>
      <c r="K60" s="2"/>
      <c r="L60" s="2"/>
      <c r="M60" s="2"/>
      <c r="N60" s="2"/>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15.75" customHeight="1">
      <c r="A61" s="1"/>
      <c r="B61" s="1"/>
      <c r="C61" s="1"/>
      <c r="D61" s="2"/>
      <c r="E61" s="2"/>
      <c r="F61" s="2"/>
      <c r="G61" s="2"/>
      <c r="H61" s="2"/>
      <c r="I61" s="2"/>
      <c r="J61" s="2"/>
      <c r="K61" s="2"/>
      <c r="L61" s="2"/>
      <c r="M61" s="2"/>
      <c r="N61" s="2"/>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15.75" customHeight="1">
      <c r="A62" s="1"/>
      <c r="B62" s="1"/>
      <c r="C62" s="1"/>
      <c r="D62" s="2"/>
      <c r="E62" s="2"/>
      <c r="F62" s="2"/>
      <c r="G62" s="2"/>
      <c r="H62" s="2"/>
      <c r="I62" s="2"/>
      <c r="J62" s="2"/>
      <c r="K62" s="2"/>
      <c r="L62" s="2"/>
      <c r="M62" s="2"/>
      <c r="N62" s="2"/>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15.75" customHeight="1">
      <c r="A63" s="1"/>
      <c r="B63" s="1"/>
      <c r="C63" s="1"/>
      <c r="D63" s="2"/>
      <c r="E63" s="2"/>
      <c r="F63" s="2"/>
      <c r="G63" s="2"/>
      <c r="H63" s="2"/>
      <c r="I63" s="2"/>
      <c r="J63" s="2"/>
      <c r="K63" s="2"/>
      <c r="L63" s="2"/>
      <c r="M63" s="2"/>
      <c r="N63" s="2"/>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15.75" customHeight="1">
      <c r="A64" s="1"/>
      <c r="B64" s="1"/>
      <c r="C64" s="1"/>
      <c r="D64" s="2"/>
      <c r="E64" s="2"/>
      <c r="F64" s="2"/>
      <c r="G64" s="2"/>
      <c r="H64" s="2"/>
      <c r="I64" s="2"/>
      <c r="J64" s="2"/>
      <c r="K64" s="2"/>
      <c r="L64" s="2"/>
      <c r="M64" s="2"/>
      <c r="N64" s="2"/>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15.75" customHeight="1">
      <c r="A65" s="1"/>
      <c r="B65" s="1"/>
      <c r="C65" s="1"/>
      <c r="D65" s="2"/>
      <c r="E65" s="2"/>
      <c r="F65" s="2"/>
      <c r="G65" s="2"/>
      <c r="H65" s="2"/>
      <c r="I65" s="2"/>
      <c r="J65" s="2"/>
      <c r="K65" s="2"/>
      <c r="L65" s="2"/>
      <c r="M65" s="2"/>
      <c r="N65" s="2"/>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15.75" customHeight="1">
      <c r="A66" s="1"/>
      <c r="B66" s="1"/>
      <c r="C66" s="1"/>
      <c r="D66" s="2"/>
      <c r="E66" s="2"/>
      <c r="F66" s="2"/>
      <c r="G66" s="2"/>
      <c r="H66" s="2"/>
      <c r="I66" s="2"/>
      <c r="J66" s="2"/>
      <c r="K66" s="2"/>
      <c r="L66" s="2"/>
      <c r="M66" s="2"/>
      <c r="N66" s="2"/>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15.75" customHeight="1">
      <c r="A67" s="1"/>
      <c r="B67" s="1"/>
      <c r="C67" s="1"/>
      <c r="D67" s="2"/>
      <c r="E67" s="2"/>
      <c r="F67" s="2"/>
      <c r="G67" s="2"/>
      <c r="H67" s="2"/>
      <c r="I67" s="2"/>
      <c r="J67" s="2"/>
      <c r="K67" s="2"/>
      <c r="L67" s="2"/>
      <c r="M67" s="2"/>
      <c r="N67" s="2"/>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15.75" customHeight="1">
      <c r="A68" s="1"/>
      <c r="B68" s="1"/>
      <c r="C68" s="1"/>
      <c r="D68" s="2"/>
      <c r="E68" s="2"/>
      <c r="F68" s="2"/>
      <c r="G68" s="2"/>
      <c r="H68" s="2"/>
      <c r="I68" s="2"/>
      <c r="J68" s="2"/>
      <c r="K68" s="2"/>
      <c r="L68" s="2"/>
      <c r="M68" s="2"/>
      <c r="N68" s="2"/>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15.75" customHeight="1">
      <c r="A69" s="1"/>
      <c r="B69" s="1"/>
      <c r="C69" s="1"/>
      <c r="D69" s="2"/>
      <c r="E69" s="2"/>
      <c r="F69" s="2"/>
      <c r="G69" s="2"/>
      <c r="H69" s="2"/>
      <c r="I69" s="2"/>
      <c r="J69" s="2"/>
      <c r="K69" s="2"/>
      <c r="L69" s="2"/>
      <c r="M69" s="2"/>
      <c r="N69" s="2"/>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15.75" customHeight="1">
      <c r="A70" s="1"/>
      <c r="B70" s="1"/>
      <c r="C70" s="1"/>
      <c r="D70" s="2"/>
      <c r="E70" s="2"/>
      <c r="F70" s="2"/>
      <c r="G70" s="2"/>
      <c r="H70" s="2"/>
      <c r="I70" s="2"/>
      <c r="J70" s="2"/>
      <c r="K70" s="2"/>
      <c r="L70" s="2"/>
      <c r="M70" s="2"/>
      <c r="N70" s="2"/>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15.75" customHeight="1">
      <c r="A71" s="1"/>
      <c r="B71" s="1"/>
      <c r="C71" s="1"/>
      <c r="D71" s="2"/>
      <c r="E71" s="2"/>
      <c r="F71" s="2"/>
      <c r="G71" s="2"/>
      <c r="H71" s="2"/>
      <c r="I71" s="2"/>
      <c r="J71" s="2"/>
      <c r="K71" s="2"/>
      <c r="L71" s="2"/>
      <c r="M71" s="2"/>
      <c r="N71" s="2"/>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15.75" customHeight="1">
      <c r="A72" s="1"/>
      <c r="B72" s="1"/>
      <c r="C72" s="1"/>
      <c r="D72" s="2"/>
      <c r="E72" s="2"/>
      <c r="F72" s="2"/>
      <c r="G72" s="2"/>
      <c r="H72" s="2"/>
      <c r="I72" s="2"/>
      <c r="J72" s="2"/>
      <c r="K72" s="2"/>
      <c r="L72" s="2"/>
      <c r="M72" s="2"/>
      <c r="N72" s="2"/>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15.75" customHeight="1">
      <c r="A73" s="1"/>
      <c r="B73" s="1"/>
      <c r="C73" s="1"/>
      <c r="D73" s="2"/>
      <c r="E73" s="2"/>
      <c r="F73" s="2"/>
      <c r="G73" s="2"/>
      <c r="H73" s="2"/>
      <c r="I73" s="2"/>
      <c r="J73" s="2"/>
      <c r="K73" s="2"/>
      <c r="L73" s="2"/>
      <c r="M73" s="2"/>
      <c r="N73" s="2"/>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15.75" customHeight="1">
      <c r="A74" s="1"/>
      <c r="B74" s="1"/>
      <c r="C74" s="1"/>
      <c r="D74" s="2"/>
      <c r="E74" s="2"/>
      <c r="F74" s="2"/>
      <c r="G74" s="2"/>
      <c r="H74" s="2"/>
      <c r="I74" s="2"/>
      <c r="J74" s="2"/>
      <c r="K74" s="2"/>
      <c r="L74" s="2"/>
      <c r="M74" s="2"/>
      <c r="N74" s="2"/>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15.75" customHeight="1">
      <c r="A75" s="1"/>
      <c r="B75" s="1"/>
      <c r="C75" s="1"/>
      <c r="D75" s="2"/>
      <c r="E75" s="2"/>
      <c r="F75" s="2"/>
      <c r="G75" s="2"/>
      <c r="H75" s="2"/>
      <c r="I75" s="2"/>
      <c r="J75" s="2"/>
      <c r="K75" s="2"/>
      <c r="L75" s="2"/>
      <c r="M75" s="2"/>
      <c r="N75" s="2"/>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15.75" customHeight="1">
      <c r="A76" s="1"/>
      <c r="B76" s="1"/>
      <c r="C76" s="1"/>
      <c r="D76" s="2"/>
      <c r="E76" s="2"/>
      <c r="F76" s="2"/>
      <c r="G76" s="2"/>
      <c r="H76" s="2"/>
      <c r="I76" s="2"/>
      <c r="J76" s="2"/>
      <c r="K76" s="2"/>
      <c r="L76" s="2"/>
      <c r="M76" s="2"/>
      <c r="N76" s="2"/>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15.75" customHeight="1">
      <c r="A77" s="1"/>
      <c r="B77" s="1"/>
      <c r="C77" s="1"/>
      <c r="D77" s="2"/>
      <c r="E77" s="2"/>
      <c r="F77" s="2"/>
      <c r="G77" s="2"/>
      <c r="H77" s="2"/>
      <c r="I77" s="2"/>
      <c r="J77" s="2"/>
      <c r="K77" s="2"/>
      <c r="L77" s="2"/>
      <c r="M77" s="2"/>
      <c r="N77" s="2"/>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15.75" customHeight="1">
      <c r="A78" s="1"/>
      <c r="B78" s="1"/>
      <c r="C78" s="1"/>
      <c r="D78" s="2"/>
      <c r="E78" s="2"/>
      <c r="F78" s="2"/>
      <c r="G78" s="2"/>
      <c r="H78" s="2"/>
      <c r="I78" s="2"/>
      <c r="J78" s="2"/>
      <c r="K78" s="2"/>
      <c r="L78" s="2"/>
      <c r="M78" s="2"/>
      <c r="N78" s="2"/>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15.75" customHeight="1">
      <c r="A79" s="1"/>
      <c r="B79" s="1"/>
      <c r="C79" s="1"/>
      <c r="D79" s="2"/>
      <c r="E79" s="2"/>
      <c r="F79" s="2"/>
      <c r="G79" s="2"/>
      <c r="H79" s="2"/>
      <c r="I79" s="2"/>
      <c r="J79" s="2"/>
      <c r="K79" s="2"/>
      <c r="L79" s="2"/>
      <c r="M79" s="2"/>
      <c r="N79" s="2"/>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15.75" customHeight="1">
      <c r="A80" s="1"/>
      <c r="B80" s="1"/>
      <c r="C80" s="1"/>
      <c r="D80" s="2"/>
      <c r="E80" s="2"/>
      <c r="F80" s="2"/>
      <c r="G80" s="2"/>
      <c r="H80" s="2"/>
      <c r="I80" s="2"/>
      <c r="J80" s="2"/>
      <c r="K80" s="2"/>
      <c r="L80" s="2"/>
      <c r="M80" s="2"/>
      <c r="N80" s="2"/>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15.75" customHeight="1">
      <c r="A81" s="1"/>
      <c r="B81" s="1"/>
      <c r="C81" s="1"/>
      <c r="D81" s="2"/>
      <c r="E81" s="2"/>
      <c r="F81" s="2"/>
      <c r="G81" s="2"/>
      <c r="H81" s="2"/>
      <c r="I81" s="2"/>
      <c r="J81" s="2"/>
      <c r="K81" s="2"/>
      <c r="L81" s="2"/>
      <c r="M81" s="2"/>
      <c r="N81" s="2"/>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15.75" customHeight="1">
      <c r="A82" s="1"/>
      <c r="B82" s="1"/>
      <c r="C82" s="1"/>
      <c r="D82" s="2"/>
      <c r="E82" s="2"/>
      <c r="F82" s="2"/>
      <c r="G82" s="2"/>
      <c r="H82" s="2"/>
      <c r="I82" s="2"/>
      <c r="J82" s="2"/>
      <c r="K82" s="2"/>
      <c r="L82" s="2"/>
      <c r="M82" s="2"/>
      <c r="N82" s="2"/>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15.75" customHeight="1">
      <c r="A83" s="1"/>
      <c r="B83" s="1"/>
      <c r="C83" s="1"/>
      <c r="D83" s="2"/>
      <c r="E83" s="2"/>
      <c r="F83" s="2"/>
      <c r="G83" s="2"/>
      <c r="H83" s="2"/>
      <c r="I83" s="2"/>
      <c r="J83" s="2"/>
      <c r="K83" s="2"/>
      <c r="L83" s="2"/>
      <c r="M83" s="2"/>
      <c r="N83" s="2"/>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15.75" customHeight="1">
      <c r="A84" s="1"/>
      <c r="B84" s="1"/>
      <c r="C84" s="1"/>
      <c r="D84" s="2"/>
      <c r="E84" s="2"/>
      <c r="F84" s="2"/>
      <c r="G84" s="2"/>
      <c r="H84" s="2"/>
      <c r="I84" s="2"/>
      <c r="J84" s="2"/>
      <c r="K84" s="2"/>
      <c r="L84" s="2"/>
      <c r="M84" s="2"/>
      <c r="N84" s="2"/>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15.75" customHeight="1">
      <c r="A85" s="1"/>
      <c r="B85" s="1"/>
      <c r="C85" s="1"/>
      <c r="D85" s="2"/>
      <c r="E85" s="2"/>
      <c r="F85" s="2"/>
      <c r="G85" s="2"/>
      <c r="H85" s="2"/>
      <c r="I85" s="2"/>
      <c r="J85" s="2"/>
      <c r="K85" s="2"/>
      <c r="L85" s="2"/>
      <c r="M85" s="2"/>
      <c r="N85" s="2"/>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15.75" customHeight="1">
      <c r="A86" s="1"/>
      <c r="B86" s="1"/>
      <c r="C86" s="1"/>
      <c r="D86" s="2"/>
      <c r="E86" s="2"/>
      <c r="F86" s="2"/>
      <c r="G86" s="2"/>
      <c r="H86" s="2"/>
      <c r="I86" s="2"/>
      <c r="J86" s="2"/>
      <c r="K86" s="2"/>
      <c r="L86" s="2"/>
      <c r="M86" s="2"/>
      <c r="N86" s="2"/>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15.75" customHeight="1">
      <c r="A87" s="1"/>
      <c r="B87" s="1"/>
      <c r="C87" s="1"/>
      <c r="D87" s="2"/>
      <c r="E87" s="2"/>
      <c r="F87" s="2"/>
      <c r="G87" s="2"/>
      <c r="H87" s="2"/>
      <c r="I87" s="2"/>
      <c r="J87" s="2"/>
      <c r="K87" s="2"/>
      <c r="L87" s="2"/>
      <c r="M87" s="2"/>
      <c r="N87" s="2"/>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15.75" customHeight="1">
      <c r="A88" s="1"/>
      <c r="B88" s="1"/>
      <c r="C88" s="1"/>
      <c r="D88" s="2"/>
      <c r="E88" s="2"/>
      <c r="F88" s="2"/>
      <c r="G88" s="2"/>
      <c r="H88" s="2"/>
      <c r="I88" s="2"/>
      <c r="J88" s="2"/>
      <c r="K88" s="2"/>
      <c r="L88" s="2"/>
      <c r="M88" s="2"/>
      <c r="N88" s="2"/>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15.75" customHeight="1">
      <c r="A89" s="1"/>
      <c r="B89" s="1"/>
      <c r="C89" s="1"/>
      <c r="D89" s="2"/>
      <c r="E89" s="2"/>
      <c r="F89" s="2"/>
      <c r="G89" s="2"/>
      <c r="H89" s="2"/>
      <c r="I89" s="2"/>
      <c r="J89" s="2"/>
      <c r="K89" s="2"/>
      <c r="L89" s="2"/>
      <c r="M89" s="2"/>
      <c r="N89" s="2"/>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15.75" customHeight="1">
      <c r="A90" s="1"/>
      <c r="B90" s="1"/>
      <c r="C90" s="1"/>
      <c r="D90" s="2"/>
      <c r="E90" s="2"/>
      <c r="F90" s="2"/>
      <c r="G90" s="2"/>
      <c r="H90" s="2"/>
      <c r="I90" s="2"/>
      <c r="J90" s="2"/>
      <c r="K90" s="2"/>
      <c r="L90" s="2"/>
      <c r="M90" s="2"/>
      <c r="N90" s="2"/>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15.75" customHeight="1">
      <c r="A91" s="1"/>
      <c r="B91" s="1"/>
      <c r="C91" s="1"/>
      <c r="D91" s="2"/>
      <c r="E91" s="2"/>
      <c r="F91" s="2"/>
      <c r="G91" s="2"/>
      <c r="H91" s="2"/>
      <c r="I91" s="2"/>
      <c r="J91" s="2"/>
      <c r="K91" s="2"/>
      <c r="L91" s="2"/>
      <c r="M91" s="2"/>
      <c r="N91" s="2"/>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15.75" customHeight="1">
      <c r="A92" s="1"/>
      <c r="B92" s="1"/>
      <c r="C92" s="1"/>
      <c r="D92" s="2"/>
      <c r="E92" s="2"/>
      <c r="F92" s="2"/>
      <c r="G92" s="2"/>
      <c r="H92" s="2"/>
      <c r="I92" s="2"/>
      <c r="J92" s="2"/>
      <c r="K92" s="2"/>
      <c r="L92" s="2"/>
      <c r="M92" s="2"/>
      <c r="N92" s="2"/>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15.75" customHeight="1">
      <c r="A93" s="1"/>
      <c r="B93" s="1"/>
      <c r="C93" s="1"/>
      <c r="D93" s="2"/>
      <c r="E93" s="2"/>
      <c r="F93" s="2"/>
      <c r="G93" s="2"/>
      <c r="H93" s="2"/>
      <c r="I93" s="2"/>
      <c r="J93" s="2"/>
      <c r="K93" s="2"/>
      <c r="L93" s="2"/>
      <c r="M93" s="2"/>
      <c r="N93" s="2"/>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15.75" customHeight="1">
      <c r="A94" s="1"/>
      <c r="B94" s="1"/>
      <c r="C94" s="1"/>
      <c r="D94" s="2"/>
      <c r="E94" s="2"/>
      <c r="F94" s="2"/>
      <c r="G94" s="2"/>
      <c r="H94" s="2"/>
      <c r="I94" s="2"/>
      <c r="J94" s="2"/>
      <c r="K94" s="2"/>
      <c r="L94" s="2"/>
      <c r="M94" s="2"/>
      <c r="N94" s="2"/>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15.75" customHeight="1">
      <c r="A95" s="1"/>
      <c r="B95" s="1"/>
      <c r="C95" s="1"/>
      <c r="D95" s="2"/>
      <c r="E95" s="2"/>
      <c r="F95" s="2"/>
      <c r="G95" s="2"/>
      <c r="H95" s="2"/>
      <c r="I95" s="2"/>
      <c r="J95" s="2"/>
      <c r="K95" s="2"/>
      <c r="L95" s="2"/>
      <c r="M95" s="2"/>
      <c r="N95" s="2"/>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15.75" customHeight="1">
      <c r="A96" s="1"/>
      <c r="B96" s="1"/>
      <c r="C96" s="1"/>
      <c r="D96" s="2"/>
      <c r="E96" s="2"/>
      <c r="F96" s="2"/>
      <c r="G96" s="2"/>
      <c r="H96" s="2"/>
      <c r="I96" s="2"/>
      <c r="J96" s="2"/>
      <c r="K96" s="2"/>
      <c r="L96" s="2"/>
      <c r="M96" s="2"/>
      <c r="N96" s="2"/>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15.75" customHeight="1">
      <c r="A97" s="1"/>
      <c r="B97" s="1"/>
      <c r="C97" s="1"/>
      <c r="D97" s="2"/>
      <c r="E97" s="2"/>
      <c r="F97" s="2"/>
      <c r="G97" s="2"/>
      <c r="H97" s="2"/>
      <c r="I97" s="2"/>
      <c r="J97" s="2"/>
      <c r="K97" s="2"/>
      <c r="L97" s="2"/>
      <c r="M97" s="2"/>
      <c r="N97" s="2"/>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15.75" customHeight="1">
      <c r="A98" s="1"/>
      <c r="B98" s="1"/>
      <c r="C98" s="1"/>
      <c r="D98" s="2"/>
      <c r="E98" s="2"/>
      <c r="F98" s="2"/>
      <c r="G98" s="2"/>
      <c r="H98" s="2"/>
      <c r="I98" s="2"/>
      <c r="J98" s="2"/>
      <c r="K98" s="2"/>
      <c r="L98" s="2"/>
      <c r="M98" s="2"/>
      <c r="N98" s="2"/>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15.75" customHeight="1">
      <c r="A99" s="1"/>
      <c r="B99" s="1"/>
      <c r="C99" s="1"/>
      <c r="D99" s="2"/>
      <c r="E99" s="2"/>
      <c r="F99" s="2"/>
      <c r="G99" s="2"/>
      <c r="H99" s="2"/>
      <c r="I99" s="2"/>
      <c r="J99" s="2"/>
      <c r="K99" s="2"/>
      <c r="L99" s="2"/>
      <c r="M99" s="2"/>
      <c r="N99" s="2"/>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15.75" customHeight="1">
      <c r="A100" s="1"/>
      <c r="B100" s="1"/>
      <c r="C100" s="1"/>
      <c r="D100" s="2"/>
      <c r="E100" s="2"/>
      <c r="F100" s="2"/>
      <c r="G100" s="2"/>
      <c r="H100" s="2"/>
      <c r="I100" s="2"/>
      <c r="J100" s="2"/>
      <c r="K100" s="2"/>
      <c r="L100" s="2"/>
      <c r="M100" s="2"/>
      <c r="N100" s="2"/>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15.75" customHeight="1">
      <c r="A101" s="1"/>
      <c r="B101" s="1"/>
      <c r="C101" s="1"/>
      <c r="D101" s="2"/>
      <c r="E101" s="2"/>
      <c r="F101" s="2"/>
      <c r="G101" s="2"/>
      <c r="H101" s="2"/>
      <c r="I101" s="2"/>
      <c r="J101" s="2"/>
      <c r="K101" s="2"/>
      <c r="L101" s="2"/>
      <c r="M101" s="2"/>
      <c r="N101" s="2"/>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15.75" customHeight="1">
      <c r="A102" s="1"/>
      <c r="B102" s="1"/>
      <c r="C102" s="1"/>
      <c r="D102" s="2"/>
      <c r="E102" s="2"/>
      <c r="F102" s="2"/>
      <c r="G102" s="2"/>
      <c r="H102" s="2"/>
      <c r="I102" s="2"/>
      <c r="J102" s="2"/>
      <c r="K102" s="2"/>
      <c r="L102" s="2"/>
      <c r="M102" s="2"/>
      <c r="N102" s="2"/>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15.75" customHeight="1">
      <c r="A103" s="1"/>
      <c r="B103" s="1"/>
      <c r="C103" s="1"/>
      <c r="D103" s="2"/>
      <c r="E103" s="2"/>
      <c r="F103" s="2"/>
      <c r="G103" s="2"/>
      <c r="H103" s="2"/>
      <c r="I103" s="2"/>
      <c r="J103" s="2"/>
      <c r="K103" s="2"/>
      <c r="L103" s="2"/>
      <c r="M103" s="2"/>
      <c r="N103" s="2"/>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15.75" customHeight="1">
      <c r="A104" s="1"/>
      <c r="B104" s="1"/>
      <c r="C104" s="1"/>
      <c r="D104" s="2"/>
      <c r="E104" s="2"/>
      <c r="F104" s="2"/>
      <c r="G104" s="2"/>
      <c r="H104" s="2"/>
      <c r="I104" s="2"/>
      <c r="J104" s="2"/>
      <c r="K104" s="2"/>
      <c r="L104" s="2"/>
      <c r="M104" s="2"/>
      <c r="N104" s="2"/>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15.75" customHeight="1">
      <c r="A105" s="1"/>
      <c r="B105" s="1"/>
      <c r="C105" s="1"/>
      <c r="D105" s="2"/>
      <c r="E105" s="2"/>
      <c r="F105" s="2"/>
      <c r="G105" s="2"/>
      <c r="H105" s="2"/>
      <c r="I105" s="2"/>
      <c r="J105" s="2"/>
      <c r="K105" s="2"/>
      <c r="L105" s="2"/>
      <c r="M105" s="2"/>
      <c r="N105" s="2"/>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15.75" customHeight="1">
      <c r="A106" s="1"/>
      <c r="B106" s="1"/>
      <c r="C106" s="1"/>
      <c r="D106" s="2"/>
      <c r="E106" s="2"/>
      <c r="F106" s="2"/>
      <c r="G106" s="2"/>
      <c r="H106" s="2"/>
      <c r="I106" s="2"/>
      <c r="J106" s="2"/>
      <c r="K106" s="2"/>
      <c r="L106" s="2"/>
      <c r="M106" s="2"/>
      <c r="N106" s="2"/>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15.75" customHeight="1">
      <c r="A107" s="1"/>
      <c r="B107" s="1"/>
      <c r="C107" s="1"/>
      <c r="D107" s="2"/>
      <c r="E107" s="2"/>
      <c r="F107" s="2"/>
      <c r="G107" s="2"/>
      <c r="H107" s="2"/>
      <c r="I107" s="2"/>
      <c r="J107" s="2"/>
      <c r="K107" s="2"/>
      <c r="L107" s="2"/>
      <c r="M107" s="2"/>
      <c r="N107" s="2"/>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15.75" customHeight="1">
      <c r="A108" s="1"/>
      <c r="B108" s="1"/>
      <c r="C108" s="1"/>
      <c r="D108" s="2"/>
      <c r="E108" s="2"/>
      <c r="F108" s="2"/>
      <c r="G108" s="2"/>
      <c r="H108" s="2"/>
      <c r="I108" s="2"/>
      <c r="J108" s="2"/>
      <c r="K108" s="2"/>
      <c r="L108" s="2"/>
      <c r="M108" s="2"/>
      <c r="N108" s="2"/>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15.75" customHeight="1">
      <c r="A109" s="1"/>
      <c r="B109" s="1"/>
      <c r="C109" s="1"/>
      <c r="D109" s="2"/>
      <c r="E109" s="2"/>
      <c r="F109" s="2"/>
      <c r="G109" s="2"/>
      <c r="H109" s="2"/>
      <c r="I109" s="2"/>
      <c r="J109" s="2"/>
      <c r="K109" s="2"/>
      <c r="L109" s="2"/>
      <c r="M109" s="2"/>
      <c r="N109" s="2"/>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15.75" customHeight="1">
      <c r="A110" s="1"/>
      <c r="B110" s="1"/>
      <c r="C110" s="1"/>
      <c r="D110" s="2"/>
      <c r="E110" s="2"/>
      <c r="F110" s="2"/>
      <c r="G110" s="2"/>
      <c r="H110" s="2"/>
      <c r="I110" s="2"/>
      <c r="J110" s="2"/>
      <c r="K110" s="2"/>
      <c r="L110" s="2"/>
      <c r="M110" s="2"/>
      <c r="N110" s="2"/>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15.75" customHeight="1">
      <c r="A111" s="1"/>
      <c r="B111" s="1"/>
      <c r="C111" s="1"/>
      <c r="D111" s="2"/>
      <c r="E111" s="2"/>
      <c r="F111" s="2"/>
      <c r="G111" s="2"/>
      <c r="H111" s="2"/>
      <c r="I111" s="2"/>
      <c r="J111" s="2"/>
      <c r="K111" s="2"/>
      <c r="L111" s="2"/>
      <c r="M111" s="2"/>
      <c r="N111" s="2"/>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15.75" customHeight="1">
      <c r="A112" s="1"/>
      <c r="B112" s="1"/>
      <c r="C112" s="1"/>
      <c r="D112" s="2"/>
      <c r="E112" s="2"/>
      <c r="F112" s="2"/>
      <c r="G112" s="2"/>
      <c r="H112" s="2"/>
      <c r="I112" s="2"/>
      <c r="J112" s="2"/>
      <c r="K112" s="2"/>
      <c r="L112" s="2"/>
      <c r="M112" s="2"/>
      <c r="N112" s="2"/>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ht="15.75" customHeight="1">
      <c r="A113" s="1"/>
      <c r="B113" s="1"/>
      <c r="C113" s="1"/>
      <c r="D113" s="2"/>
      <c r="E113" s="2"/>
      <c r="F113" s="2"/>
      <c r="G113" s="2"/>
      <c r="H113" s="2"/>
      <c r="I113" s="2"/>
      <c r="J113" s="2"/>
      <c r="K113" s="2"/>
      <c r="L113" s="2"/>
      <c r="M113" s="2"/>
      <c r="N113" s="2"/>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ht="15.75" customHeight="1">
      <c r="A114" s="1"/>
      <c r="B114" s="1"/>
      <c r="C114" s="1"/>
      <c r="D114" s="2"/>
      <c r="E114" s="2"/>
      <c r="F114" s="2"/>
      <c r="G114" s="2"/>
      <c r="H114" s="2"/>
      <c r="I114" s="2"/>
      <c r="J114" s="2"/>
      <c r="K114" s="2"/>
      <c r="L114" s="2"/>
      <c r="M114" s="2"/>
      <c r="N114" s="2"/>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ht="15.75" customHeight="1">
      <c r="A115" s="1"/>
      <c r="B115" s="1"/>
      <c r="C115" s="1"/>
      <c r="D115" s="2"/>
      <c r="E115" s="2"/>
      <c r="F115" s="2"/>
      <c r="G115" s="2"/>
      <c r="H115" s="2"/>
      <c r="I115" s="2"/>
      <c r="J115" s="2"/>
      <c r="K115" s="2"/>
      <c r="L115" s="2"/>
      <c r="M115" s="2"/>
      <c r="N115" s="2"/>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ht="15.75" customHeight="1">
      <c r="A116" s="1"/>
      <c r="B116" s="1"/>
      <c r="C116" s="1"/>
      <c r="D116" s="2"/>
      <c r="E116" s="2"/>
      <c r="F116" s="2"/>
      <c r="G116" s="2"/>
      <c r="H116" s="2"/>
      <c r="I116" s="2"/>
      <c r="J116" s="2"/>
      <c r="K116" s="2"/>
      <c r="L116" s="2"/>
      <c r="M116" s="2"/>
      <c r="N116" s="2"/>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15.75" customHeight="1">
      <c r="A117" s="1"/>
      <c r="B117" s="1"/>
      <c r="C117" s="1"/>
      <c r="D117" s="2"/>
      <c r="E117" s="2"/>
      <c r="F117" s="2"/>
      <c r="G117" s="2"/>
      <c r="H117" s="2"/>
      <c r="I117" s="2"/>
      <c r="J117" s="2"/>
      <c r="K117" s="2"/>
      <c r="L117" s="2"/>
      <c r="M117" s="2"/>
      <c r="N117" s="2"/>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ht="15.75" customHeight="1">
      <c r="A118" s="1"/>
      <c r="B118" s="1"/>
      <c r="C118" s="1"/>
      <c r="D118" s="2"/>
      <c r="E118" s="2"/>
      <c r="F118" s="2"/>
      <c r="G118" s="2"/>
      <c r="H118" s="2"/>
      <c r="I118" s="2"/>
      <c r="J118" s="2"/>
      <c r="K118" s="2"/>
      <c r="L118" s="2"/>
      <c r="M118" s="2"/>
      <c r="N118" s="2"/>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ht="15.75" customHeight="1">
      <c r="A119" s="1"/>
      <c r="B119" s="1"/>
      <c r="C119" s="1"/>
      <c r="D119" s="2"/>
      <c r="E119" s="2"/>
      <c r="F119" s="2"/>
      <c r="G119" s="2"/>
      <c r="H119" s="2"/>
      <c r="I119" s="2"/>
      <c r="J119" s="2"/>
      <c r="K119" s="2"/>
      <c r="L119" s="2"/>
      <c r="M119" s="2"/>
      <c r="N119" s="2"/>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ht="15.75" customHeight="1">
      <c r="A120" s="1"/>
      <c r="B120" s="1"/>
      <c r="C120" s="1"/>
      <c r="D120" s="2"/>
      <c r="E120" s="2"/>
      <c r="F120" s="2"/>
      <c r="G120" s="2"/>
      <c r="H120" s="2"/>
      <c r="I120" s="2"/>
      <c r="J120" s="2"/>
      <c r="K120" s="2"/>
      <c r="L120" s="2"/>
      <c r="M120" s="2"/>
      <c r="N120" s="2"/>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ht="15.75" customHeight="1">
      <c r="A121" s="1"/>
      <c r="B121" s="1"/>
      <c r="C121" s="1"/>
      <c r="D121" s="2"/>
      <c r="E121" s="2"/>
      <c r="F121" s="2"/>
      <c r="G121" s="2"/>
      <c r="H121" s="2"/>
      <c r="I121" s="2"/>
      <c r="J121" s="2"/>
      <c r="K121" s="2"/>
      <c r="L121" s="2"/>
      <c r="M121" s="2"/>
      <c r="N121" s="2"/>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ht="15.75" customHeight="1">
      <c r="A122" s="1"/>
      <c r="B122" s="1"/>
      <c r="C122" s="1"/>
      <c r="D122" s="2"/>
      <c r="E122" s="2"/>
      <c r="F122" s="2"/>
      <c r="G122" s="2"/>
      <c r="H122" s="2"/>
      <c r="I122" s="2"/>
      <c r="J122" s="2"/>
      <c r="K122" s="2"/>
      <c r="L122" s="2"/>
      <c r="M122" s="2"/>
      <c r="N122" s="2"/>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ht="15.75" customHeight="1">
      <c r="A123" s="1"/>
      <c r="B123" s="1"/>
      <c r="C123" s="1"/>
      <c r="D123" s="2"/>
      <c r="E123" s="2"/>
      <c r="F123" s="2"/>
      <c r="G123" s="2"/>
      <c r="H123" s="2"/>
      <c r="I123" s="2"/>
      <c r="J123" s="2"/>
      <c r="K123" s="2"/>
      <c r="L123" s="2"/>
      <c r="M123" s="2"/>
      <c r="N123" s="2"/>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ht="15.75" customHeight="1">
      <c r="A124" s="1"/>
      <c r="B124" s="1"/>
      <c r="C124" s="1"/>
      <c r="D124" s="2"/>
      <c r="E124" s="2"/>
      <c r="F124" s="2"/>
      <c r="G124" s="2"/>
      <c r="H124" s="2"/>
      <c r="I124" s="2"/>
      <c r="J124" s="2"/>
      <c r="K124" s="2"/>
      <c r="L124" s="2"/>
      <c r="M124" s="2"/>
      <c r="N124" s="2"/>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ht="15.75" customHeight="1">
      <c r="A125" s="1"/>
      <c r="B125" s="1"/>
      <c r="C125" s="1"/>
      <c r="D125" s="2"/>
      <c r="E125" s="2"/>
      <c r="F125" s="2"/>
      <c r="G125" s="2"/>
      <c r="H125" s="2"/>
      <c r="I125" s="2"/>
      <c r="J125" s="2"/>
      <c r="K125" s="2"/>
      <c r="L125" s="2"/>
      <c r="M125" s="2"/>
      <c r="N125" s="2"/>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ht="15.75" customHeight="1">
      <c r="A126" s="1"/>
      <c r="B126" s="1"/>
      <c r="C126" s="1"/>
      <c r="D126" s="2"/>
      <c r="E126" s="2"/>
      <c r="F126" s="2"/>
      <c r="G126" s="2"/>
      <c r="H126" s="2"/>
      <c r="I126" s="2"/>
      <c r="J126" s="2"/>
      <c r="K126" s="2"/>
      <c r="L126" s="2"/>
      <c r="M126" s="2"/>
      <c r="N126" s="2"/>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ht="15.75" customHeight="1">
      <c r="A127" s="1"/>
      <c r="B127" s="1"/>
      <c r="C127" s="1"/>
      <c r="D127" s="2"/>
      <c r="E127" s="2"/>
      <c r="F127" s="2"/>
      <c r="G127" s="2"/>
      <c r="H127" s="2"/>
      <c r="I127" s="2"/>
      <c r="J127" s="2"/>
      <c r="K127" s="2"/>
      <c r="L127" s="2"/>
      <c r="M127" s="2"/>
      <c r="N127" s="2"/>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ht="15.75" customHeight="1">
      <c r="A128" s="1"/>
      <c r="B128" s="1"/>
      <c r="C128" s="1"/>
      <c r="D128" s="2"/>
      <c r="E128" s="2"/>
      <c r="F128" s="2"/>
      <c r="G128" s="2"/>
      <c r="H128" s="2"/>
      <c r="I128" s="2"/>
      <c r="J128" s="2"/>
      <c r="K128" s="2"/>
      <c r="L128" s="2"/>
      <c r="M128" s="2"/>
      <c r="N128" s="2"/>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ht="15.75" customHeight="1">
      <c r="A129" s="1"/>
      <c r="B129" s="1"/>
      <c r="C129" s="1"/>
      <c r="D129" s="2"/>
      <c r="E129" s="2"/>
      <c r="F129" s="2"/>
      <c r="G129" s="2"/>
      <c r="H129" s="2"/>
      <c r="I129" s="2"/>
      <c r="J129" s="2"/>
      <c r="K129" s="2"/>
      <c r="L129" s="2"/>
      <c r="M129" s="2"/>
      <c r="N129" s="2"/>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ht="15.75" customHeight="1">
      <c r="A130" s="1"/>
      <c r="B130" s="1"/>
      <c r="C130" s="1"/>
      <c r="D130" s="2"/>
      <c r="E130" s="2"/>
      <c r="F130" s="2"/>
      <c r="G130" s="2"/>
      <c r="H130" s="2"/>
      <c r="I130" s="2"/>
      <c r="J130" s="2"/>
      <c r="K130" s="2"/>
      <c r="L130" s="2"/>
      <c r="M130" s="2"/>
      <c r="N130" s="2"/>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ht="15.75" customHeight="1">
      <c r="A131" s="1"/>
      <c r="B131" s="1"/>
      <c r="C131" s="1"/>
      <c r="D131" s="2"/>
      <c r="E131" s="2"/>
      <c r="F131" s="2"/>
      <c r="G131" s="2"/>
      <c r="H131" s="2"/>
      <c r="I131" s="2"/>
      <c r="J131" s="2"/>
      <c r="K131" s="2"/>
      <c r="L131" s="2"/>
      <c r="M131" s="2"/>
      <c r="N131" s="2"/>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ht="15.75" customHeight="1">
      <c r="A132" s="1"/>
      <c r="B132" s="1"/>
      <c r="C132" s="1"/>
      <c r="D132" s="2"/>
      <c r="E132" s="2"/>
      <c r="F132" s="2"/>
      <c r="G132" s="2"/>
      <c r="H132" s="2"/>
      <c r="I132" s="2"/>
      <c r="J132" s="2"/>
      <c r="K132" s="2"/>
      <c r="L132" s="2"/>
      <c r="M132" s="2"/>
      <c r="N132" s="2"/>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ht="15.75" customHeight="1">
      <c r="A133" s="1"/>
      <c r="B133" s="1"/>
      <c r="C133" s="1"/>
      <c r="D133" s="2"/>
      <c r="E133" s="2"/>
      <c r="F133" s="2"/>
      <c r="G133" s="2"/>
      <c r="H133" s="2"/>
      <c r="I133" s="2"/>
      <c r="J133" s="2"/>
      <c r="K133" s="2"/>
      <c r="L133" s="2"/>
      <c r="M133" s="2"/>
      <c r="N133" s="2"/>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ht="15.75" customHeight="1">
      <c r="A134" s="1"/>
      <c r="B134" s="1"/>
      <c r="C134" s="1"/>
      <c r="D134" s="2"/>
      <c r="E134" s="2"/>
      <c r="F134" s="2"/>
      <c r="G134" s="2"/>
      <c r="H134" s="2"/>
      <c r="I134" s="2"/>
      <c r="J134" s="2"/>
      <c r="K134" s="2"/>
      <c r="L134" s="2"/>
      <c r="M134" s="2"/>
      <c r="N134" s="2"/>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ht="15.75" customHeight="1">
      <c r="A135" s="1"/>
      <c r="B135" s="1"/>
      <c r="C135" s="1"/>
      <c r="D135" s="2"/>
      <c r="E135" s="2"/>
      <c r="F135" s="2"/>
      <c r="G135" s="2"/>
      <c r="H135" s="2"/>
      <c r="I135" s="2"/>
      <c r="J135" s="2"/>
      <c r="K135" s="2"/>
      <c r="L135" s="2"/>
      <c r="M135" s="2"/>
      <c r="N135" s="2"/>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15.75" customHeight="1">
      <c r="A136" s="1"/>
      <c r="B136" s="1"/>
      <c r="C136" s="1"/>
      <c r="D136" s="2"/>
      <c r="E136" s="2"/>
      <c r="F136" s="2"/>
      <c r="G136" s="2"/>
      <c r="H136" s="2"/>
      <c r="I136" s="2"/>
      <c r="J136" s="2"/>
      <c r="K136" s="2"/>
      <c r="L136" s="2"/>
      <c r="M136" s="2"/>
      <c r="N136" s="2"/>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15.75" customHeight="1">
      <c r="A137" s="1"/>
      <c r="B137" s="1"/>
      <c r="C137" s="1"/>
      <c r="D137" s="2"/>
      <c r="E137" s="2"/>
      <c r="F137" s="2"/>
      <c r="G137" s="2"/>
      <c r="H137" s="2"/>
      <c r="I137" s="2"/>
      <c r="J137" s="2"/>
      <c r="K137" s="2"/>
      <c r="L137" s="2"/>
      <c r="M137" s="2"/>
      <c r="N137" s="2"/>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15.75" customHeight="1">
      <c r="A138" s="1"/>
      <c r="B138" s="1"/>
      <c r="C138" s="1"/>
      <c r="D138" s="2"/>
      <c r="E138" s="2"/>
      <c r="F138" s="2"/>
      <c r="G138" s="2"/>
      <c r="H138" s="2"/>
      <c r="I138" s="2"/>
      <c r="J138" s="2"/>
      <c r="K138" s="2"/>
      <c r="L138" s="2"/>
      <c r="M138" s="2"/>
      <c r="N138" s="2"/>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15.75" customHeight="1">
      <c r="A139" s="1"/>
      <c r="B139" s="1"/>
      <c r="C139" s="1"/>
      <c r="D139" s="2"/>
      <c r="E139" s="2"/>
      <c r="F139" s="2"/>
      <c r="G139" s="2"/>
      <c r="H139" s="2"/>
      <c r="I139" s="2"/>
      <c r="J139" s="2"/>
      <c r="K139" s="2"/>
      <c r="L139" s="2"/>
      <c r="M139" s="2"/>
      <c r="N139" s="2"/>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ht="15.75" customHeight="1">
      <c r="A140" s="1"/>
      <c r="B140" s="1"/>
      <c r="C140" s="1"/>
      <c r="D140" s="2"/>
      <c r="E140" s="2"/>
      <c r="F140" s="2"/>
      <c r="G140" s="2"/>
      <c r="H140" s="2"/>
      <c r="I140" s="2"/>
      <c r="J140" s="2"/>
      <c r="K140" s="2"/>
      <c r="L140" s="2"/>
      <c r="M140" s="2"/>
      <c r="N140" s="2"/>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ht="15.75" customHeight="1">
      <c r="A141" s="1"/>
      <c r="B141" s="1"/>
      <c r="C141" s="1"/>
      <c r="D141" s="2"/>
      <c r="E141" s="2"/>
      <c r="F141" s="2"/>
      <c r="G141" s="2"/>
      <c r="H141" s="2"/>
      <c r="I141" s="2"/>
      <c r="J141" s="2"/>
      <c r="K141" s="2"/>
      <c r="L141" s="2"/>
      <c r="M141" s="2"/>
      <c r="N141" s="2"/>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ht="15.75" customHeight="1">
      <c r="A142" s="1"/>
      <c r="B142" s="1"/>
      <c r="C142" s="1"/>
      <c r="D142" s="2"/>
      <c r="E142" s="2"/>
      <c r="F142" s="2"/>
      <c r="G142" s="2"/>
      <c r="H142" s="2"/>
      <c r="I142" s="2"/>
      <c r="J142" s="2"/>
      <c r="K142" s="2"/>
      <c r="L142" s="2"/>
      <c r="M142" s="2"/>
      <c r="N142" s="2"/>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ht="15.75" customHeight="1">
      <c r="A143" s="1"/>
      <c r="B143" s="1"/>
      <c r="C143" s="1"/>
      <c r="D143" s="2"/>
      <c r="E143" s="2"/>
      <c r="F143" s="2"/>
      <c r="G143" s="2"/>
      <c r="H143" s="2"/>
      <c r="I143" s="2"/>
      <c r="J143" s="2"/>
      <c r="K143" s="2"/>
      <c r="L143" s="2"/>
      <c r="M143" s="2"/>
      <c r="N143" s="2"/>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ht="15.75" customHeight="1">
      <c r="A144" s="1"/>
      <c r="B144" s="1"/>
      <c r="C144" s="1"/>
      <c r="D144" s="2"/>
      <c r="E144" s="2"/>
      <c r="F144" s="2"/>
      <c r="G144" s="2"/>
      <c r="H144" s="2"/>
      <c r="I144" s="2"/>
      <c r="J144" s="2"/>
      <c r="K144" s="2"/>
      <c r="L144" s="2"/>
      <c r="M144" s="2"/>
      <c r="N144" s="2"/>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ht="15.75" customHeight="1">
      <c r="A145" s="1"/>
      <c r="B145" s="1"/>
      <c r="C145" s="1"/>
      <c r="D145" s="2"/>
      <c r="E145" s="2"/>
      <c r="F145" s="2"/>
      <c r="G145" s="2"/>
      <c r="H145" s="2"/>
      <c r="I145" s="2"/>
      <c r="J145" s="2"/>
      <c r="K145" s="2"/>
      <c r="L145" s="2"/>
      <c r="M145" s="2"/>
      <c r="N145" s="2"/>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ht="15.75" customHeight="1">
      <c r="A146" s="1"/>
      <c r="B146" s="1"/>
      <c r="C146" s="1"/>
      <c r="D146" s="2"/>
      <c r="E146" s="2"/>
      <c r="F146" s="2"/>
      <c r="G146" s="2"/>
      <c r="H146" s="2"/>
      <c r="I146" s="2"/>
      <c r="J146" s="2"/>
      <c r="K146" s="2"/>
      <c r="L146" s="2"/>
      <c r="M146" s="2"/>
      <c r="N146" s="2"/>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ht="15.75" customHeight="1">
      <c r="A147" s="1"/>
      <c r="B147" s="1"/>
      <c r="C147" s="1"/>
      <c r="D147" s="2"/>
      <c r="E147" s="2"/>
      <c r="F147" s="2"/>
      <c r="G147" s="2"/>
      <c r="H147" s="2"/>
      <c r="I147" s="2"/>
      <c r="J147" s="2"/>
      <c r="K147" s="2"/>
      <c r="L147" s="2"/>
      <c r="M147" s="2"/>
      <c r="N147" s="2"/>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ht="15.75" customHeight="1">
      <c r="A148" s="1"/>
      <c r="B148" s="1"/>
      <c r="C148" s="1"/>
      <c r="D148" s="2"/>
      <c r="E148" s="2"/>
      <c r="F148" s="2"/>
      <c r="G148" s="2"/>
      <c r="H148" s="2"/>
      <c r="I148" s="2"/>
      <c r="J148" s="2"/>
      <c r="K148" s="2"/>
      <c r="L148" s="2"/>
      <c r="M148" s="2"/>
      <c r="N148" s="2"/>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ht="15.75" customHeight="1">
      <c r="A149" s="1"/>
      <c r="B149" s="1"/>
      <c r="C149" s="1"/>
      <c r="D149" s="2"/>
      <c r="E149" s="2"/>
      <c r="F149" s="2"/>
      <c r="G149" s="2"/>
      <c r="H149" s="2"/>
      <c r="I149" s="2"/>
      <c r="J149" s="2"/>
      <c r="K149" s="2"/>
      <c r="L149" s="2"/>
      <c r="M149" s="2"/>
      <c r="N149" s="2"/>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ht="15.75" customHeight="1">
      <c r="A150" s="1"/>
      <c r="B150" s="1"/>
      <c r="C150" s="1"/>
      <c r="D150" s="2"/>
      <c r="E150" s="2"/>
      <c r="F150" s="2"/>
      <c r="G150" s="2"/>
      <c r="H150" s="2"/>
      <c r="I150" s="2"/>
      <c r="J150" s="2"/>
      <c r="K150" s="2"/>
      <c r="L150" s="2"/>
      <c r="M150" s="2"/>
      <c r="N150" s="2"/>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ht="15.75" customHeight="1">
      <c r="A151" s="1"/>
      <c r="B151" s="1"/>
      <c r="C151" s="1"/>
      <c r="D151" s="2"/>
      <c r="E151" s="2"/>
      <c r="F151" s="2"/>
      <c r="G151" s="2"/>
      <c r="H151" s="2"/>
      <c r="I151" s="2"/>
      <c r="J151" s="2"/>
      <c r="K151" s="2"/>
      <c r="L151" s="2"/>
      <c r="M151" s="2"/>
      <c r="N151" s="2"/>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ht="15.75" customHeight="1">
      <c r="A152" s="1"/>
      <c r="B152" s="1"/>
      <c r="C152" s="1"/>
      <c r="D152" s="2"/>
      <c r="E152" s="2"/>
      <c r="F152" s="2"/>
      <c r="G152" s="2"/>
      <c r="H152" s="2"/>
      <c r="I152" s="2"/>
      <c r="J152" s="2"/>
      <c r="K152" s="2"/>
      <c r="L152" s="2"/>
      <c r="M152" s="2"/>
      <c r="N152" s="2"/>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ht="15.75" customHeight="1">
      <c r="A153" s="1"/>
      <c r="B153" s="1"/>
      <c r="C153" s="1"/>
      <c r="D153" s="2"/>
      <c r="E153" s="2"/>
      <c r="F153" s="2"/>
      <c r="G153" s="2"/>
      <c r="H153" s="2"/>
      <c r="I153" s="2"/>
      <c r="J153" s="2"/>
      <c r="K153" s="2"/>
      <c r="L153" s="2"/>
      <c r="M153" s="2"/>
      <c r="N153" s="2"/>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ht="15.75" customHeight="1">
      <c r="A154" s="1"/>
      <c r="B154" s="1"/>
      <c r="C154" s="1"/>
      <c r="D154" s="2"/>
      <c r="E154" s="2"/>
      <c r="F154" s="2"/>
      <c r="G154" s="2"/>
      <c r="H154" s="2"/>
      <c r="I154" s="2"/>
      <c r="J154" s="2"/>
      <c r="K154" s="2"/>
      <c r="L154" s="2"/>
      <c r="M154" s="2"/>
      <c r="N154" s="2"/>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ht="15.75" customHeight="1">
      <c r="A155" s="1"/>
      <c r="B155" s="1"/>
      <c r="C155" s="1"/>
      <c r="D155" s="2"/>
      <c r="E155" s="2"/>
      <c r="F155" s="2"/>
      <c r="G155" s="2"/>
      <c r="H155" s="2"/>
      <c r="I155" s="2"/>
      <c r="J155" s="2"/>
      <c r="K155" s="2"/>
      <c r="L155" s="2"/>
      <c r="M155" s="2"/>
      <c r="N155" s="2"/>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ht="15.75" customHeight="1">
      <c r="A156" s="1"/>
      <c r="B156" s="1"/>
      <c r="C156" s="1"/>
      <c r="D156" s="2"/>
      <c r="E156" s="2"/>
      <c r="F156" s="2"/>
      <c r="G156" s="2"/>
      <c r="H156" s="2"/>
      <c r="I156" s="2"/>
      <c r="J156" s="2"/>
      <c r="K156" s="2"/>
      <c r="L156" s="2"/>
      <c r="M156" s="2"/>
      <c r="N156" s="2"/>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ht="15.75" customHeight="1">
      <c r="A157" s="1"/>
      <c r="B157" s="1"/>
      <c r="C157" s="1"/>
      <c r="D157" s="2"/>
      <c r="E157" s="2"/>
      <c r="F157" s="2"/>
      <c r="G157" s="2"/>
      <c r="H157" s="2"/>
      <c r="I157" s="2"/>
      <c r="J157" s="2"/>
      <c r="K157" s="2"/>
      <c r="L157" s="2"/>
      <c r="M157" s="2"/>
      <c r="N157" s="2"/>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ht="15.75" customHeight="1">
      <c r="A158" s="1"/>
      <c r="B158" s="1"/>
      <c r="C158" s="1"/>
      <c r="D158" s="2"/>
      <c r="E158" s="2"/>
      <c r="F158" s="2"/>
      <c r="G158" s="2"/>
      <c r="H158" s="2"/>
      <c r="I158" s="2"/>
      <c r="J158" s="2"/>
      <c r="K158" s="2"/>
      <c r="L158" s="2"/>
      <c r="M158" s="2"/>
      <c r="N158" s="2"/>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ht="15.75" customHeight="1">
      <c r="A159" s="1"/>
      <c r="B159" s="1"/>
      <c r="C159" s="1"/>
      <c r="D159" s="2"/>
      <c r="E159" s="2"/>
      <c r="F159" s="2"/>
      <c r="G159" s="2"/>
      <c r="H159" s="2"/>
      <c r="I159" s="2"/>
      <c r="J159" s="2"/>
      <c r="K159" s="2"/>
      <c r="L159" s="2"/>
      <c r="M159" s="2"/>
      <c r="N159" s="2"/>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ht="15.75" customHeight="1">
      <c r="A160" s="1"/>
      <c r="B160" s="1"/>
      <c r="C160" s="1"/>
      <c r="D160" s="2"/>
      <c r="E160" s="2"/>
      <c r="F160" s="2"/>
      <c r="G160" s="2"/>
      <c r="H160" s="2"/>
      <c r="I160" s="2"/>
      <c r="J160" s="2"/>
      <c r="K160" s="2"/>
      <c r="L160" s="2"/>
      <c r="M160" s="2"/>
      <c r="N160" s="2"/>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ht="15.75" customHeight="1">
      <c r="A161" s="1"/>
      <c r="B161" s="1"/>
      <c r="C161" s="1"/>
      <c r="D161" s="2"/>
      <c r="E161" s="2"/>
      <c r="F161" s="2"/>
      <c r="G161" s="2"/>
      <c r="H161" s="2"/>
      <c r="I161" s="2"/>
      <c r="J161" s="2"/>
      <c r="K161" s="2"/>
      <c r="L161" s="2"/>
      <c r="M161" s="2"/>
      <c r="N161" s="2"/>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ht="15.75" customHeight="1">
      <c r="A162" s="1"/>
      <c r="B162" s="1"/>
      <c r="C162" s="1"/>
      <c r="D162" s="2"/>
      <c r="E162" s="2"/>
      <c r="F162" s="2"/>
      <c r="G162" s="2"/>
      <c r="H162" s="2"/>
      <c r="I162" s="2"/>
      <c r="J162" s="2"/>
      <c r="K162" s="2"/>
      <c r="L162" s="2"/>
      <c r="M162" s="2"/>
      <c r="N162" s="2"/>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ht="15.75" customHeight="1">
      <c r="A163" s="1"/>
      <c r="B163" s="1"/>
      <c r="C163" s="1"/>
      <c r="D163" s="2"/>
      <c r="E163" s="2"/>
      <c r="F163" s="2"/>
      <c r="G163" s="2"/>
      <c r="H163" s="2"/>
      <c r="I163" s="2"/>
      <c r="J163" s="2"/>
      <c r="K163" s="2"/>
      <c r="L163" s="2"/>
      <c r="M163" s="2"/>
      <c r="N163" s="2"/>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ht="15.75" customHeight="1">
      <c r="A164" s="1"/>
      <c r="B164" s="1"/>
      <c r="C164" s="1"/>
      <c r="D164" s="2"/>
      <c r="E164" s="2"/>
      <c r="F164" s="2"/>
      <c r="G164" s="2"/>
      <c r="H164" s="2"/>
      <c r="I164" s="2"/>
      <c r="J164" s="2"/>
      <c r="K164" s="2"/>
      <c r="L164" s="2"/>
      <c r="M164" s="2"/>
      <c r="N164" s="2"/>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ht="15.75" customHeight="1">
      <c r="A165" s="1"/>
      <c r="B165" s="1"/>
      <c r="C165" s="1"/>
      <c r="D165" s="2"/>
      <c r="E165" s="2"/>
      <c r="F165" s="2"/>
      <c r="G165" s="2"/>
      <c r="H165" s="2"/>
      <c r="I165" s="2"/>
      <c r="J165" s="2"/>
      <c r="K165" s="2"/>
      <c r="L165" s="2"/>
      <c r="M165" s="2"/>
      <c r="N165" s="2"/>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ht="15.75" customHeight="1">
      <c r="A166" s="1"/>
      <c r="B166" s="1"/>
      <c r="C166" s="1"/>
      <c r="D166" s="2"/>
      <c r="E166" s="2"/>
      <c r="F166" s="2"/>
      <c r="G166" s="2"/>
      <c r="H166" s="2"/>
      <c r="I166" s="2"/>
      <c r="J166" s="2"/>
      <c r="K166" s="2"/>
      <c r="L166" s="2"/>
      <c r="M166" s="2"/>
      <c r="N166" s="2"/>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ht="15.75" customHeight="1">
      <c r="A167" s="1"/>
      <c r="B167" s="1"/>
      <c r="C167" s="1"/>
      <c r="D167" s="2"/>
      <c r="E167" s="2"/>
      <c r="F167" s="2"/>
      <c r="G167" s="2"/>
      <c r="H167" s="2"/>
      <c r="I167" s="2"/>
      <c r="J167" s="2"/>
      <c r="K167" s="2"/>
      <c r="L167" s="2"/>
      <c r="M167" s="2"/>
      <c r="N167" s="2"/>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ht="15.75" customHeight="1">
      <c r="A168" s="1"/>
      <c r="B168" s="1"/>
      <c r="C168" s="1"/>
      <c r="D168" s="2"/>
      <c r="E168" s="2"/>
      <c r="F168" s="2"/>
      <c r="G168" s="2"/>
      <c r="H168" s="2"/>
      <c r="I168" s="2"/>
      <c r="J168" s="2"/>
      <c r="K168" s="2"/>
      <c r="L168" s="2"/>
      <c r="M168" s="2"/>
      <c r="N168" s="2"/>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ht="15.75" customHeight="1">
      <c r="A169" s="1"/>
      <c r="B169" s="1"/>
      <c r="C169" s="1"/>
      <c r="D169" s="2"/>
      <c r="E169" s="2"/>
      <c r="F169" s="2"/>
      <c r="G169" s="2"/>
      <c r="H169" s="2"/>
      <c r="I169" s="2"/>
      <c r="J169" s="2"/>
      <c r="K169" s="2"/>
      <c r="L169" s="2"/>
      <c r="M169" s="2"/>
      <c r="N169" s="2"/>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ht="15.75" customHeight="1">
      <c r="A170" s="1"/>
      <c r="B170" s="1"/>
      <c r="C170" s="1"/>
      <c r="D170" s="2"/>
      <c r="E170" s="2"/>
      <c r="F170" s="2"/>
      <c r="G170" s="2"/>
      <c r="H170" s="2"/>
      <c r="I170" s="2"/>
      <c r="J170" s="2"/>
      <c r="K170" s="2"/>
      <c r="L170" s="2"/>
      <c r="M170" s="2"/>
      <c r="N170" s="2"/>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ht="15.75" customHeight="1">
      <c r="A171" s="1"/>
      <c r="B171" s="1"/>
      <c r="C171" s="1"/>
      <c r="D171" s="2"/>
      <c r="E171" s="2"/>
      <c r="F171" s="2"/>
      <c r="G171" s="2"/>
      <c r="H171" s="2"/>
      <c r="I171" s="2"/>
      <c r="J171" s="2"/>
      <c r="K171" s="2"/>
      <c r="L171" s="2"/>
      <c r="M171" s="2"/>
      <c r="N171" s="2"/>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ht="15.75" customHeight="1">
      <c r="A172" s="1"/>
      <c r="B172" s="1"/>
      <c r="C172" s="1"/>
      <c r="D172" s="2"/>
      <c r="E172" s="2"/>
      <c r="F172" s="2"/>
      <c r="G172" s="2"/>
      <c r="H172" s="2"/>
      <c r="I172" s="2"/>
      <c r="J172" s="2"/>
      <c r="K172" s="2"/>
      <c r="L172" s="2"/>
      <c r="M172" s="2"/>
      <c r="N172" s="2"/>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ht="15.75" customHeight="1">
      <c r="A173" s="1"/>
      <c r="B173" s="1"/>
      <c r="C173" s="1"/>
      <c r="D173" s="2"/>
      <c r="E173" s="2"/>
      <c r="F173" s="2"/>
      <c r="G173" s="2"/>
      <c r="H173" s="2"/>
      <c r="I173" s="2"/>
      <c r="J173" s="2"/>
      <c r="K173" s="2"/>
      <c r="L173" s="2"/>
      <c r="M173" s="2"/>
      <c r="N173" s="2"/>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ht="15.75" customHeight="1">
      <c r="A174" s="1"/>
      <c r="B174" s="1"/>
      <c r="C174" s="1"/>
      <c r="D174" s="2"/>
      <c r="E174" s="2"/>
      <c r="F174" s="2"/>
      <c r="G174" s="2"/>
      <c r="H174" s="2"/>
      <c r="I174" s="2"/>
      <c r="J174" s="2"/>
      <c r="K174" s="2"/>
      <c r="L174" s="2"/>
      <c r="M174" s="2"/>
      <c r="N174" s="2"/>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ht="15.75" customHeight="1">
      <c r="A175" s="1"/>
      <c r="B175" s="1"/>
      <c r="C175" s="1"/>
      <c r="D175" s="2"/>
      <c r="E175" s="2"/>
      <c r="F175" s="2"/>
      <c r="G175" s="2"/>
      <c r="H175" s="2"/>
      <c r="I175" s="2"/>
      <c r="J175" s="2"/>
      <c r="K175" s="2"/>
      <c r="L175" s="2"/>
      <c r="M175" s="2"/>
      <c r="N175" s="2"/>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ht="15.75" customHeight="1">
      <c r="A176" s="1"/>
      <c r="B176" s="1"/>
      <c r="C176" s="1"/>
      <c r="D176" s="2"/>
      <c r="E176" s="2"/>
      <c r="F176" s="2"/>
      <c r="G176" s="2"/>
      <c r="H176" s="2"/>
      <c r="I176" s="2"/>
      <c r="J176" s="2"/>
      <c r="K176" s="2"/>
      <c r="L176" s="2"/>
      <c r="M176" s="2"/>
      <c r="N176" s="2"/>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ht="15.75" customHeight="1">
      <c r="A177" s="1"/>
      <c r="B177" s="1"/>
      <c r="C177" s="1"/>
      <c r="D177" s="2"/>
      <c r="E177" s="2"/>
      <c r="F177" s="2"/>
      <c r="G177" s="2"/>
      <c r="H177" s="2"/>
      <c r="I177" s="2"/>
      <c r="J177" s="2"/>
      <c r="K177" s="2"/>
      <c r="L177" s="2"/>
      <c r="M177" s="2"/>
      <c r="N177" s="2"/>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ht="15.75" customHeight="1">
      <c r="A178" s="1"/>
      <c r="B178" s="1"/>
      <c r="C178" s="1"/>
      <c r="D178" s="2"/>
      <c r="E178" s="2"/>
      <c r="F178" s="2"/>
      <c r="G178" s="2"/>
      <c r="H178" s="2"/>
      <c r="I178" s="2"/>
      <c r="J178" s="2"/>
      <c r="K178" s="2"/>
      <c r="L178" s="2"/>
      <c r="M178" s="2"/>
      <c r="N178" s="2"/>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ht="15.75" customHeight="1">
      <c r="A179" s="1"/>
      <c r="B179" s="1"/>
      <c r="C179" s="1"/>
      <c r="D179" s="2"/>
      <c r="E179" s="2"/>
      <c r="F179" s="2"/>
      <c r="G179" s="2"/>
      <c r="H179" s="2"/>
      <c r="I179" s="2"/>
      <c r="J179" s="2"/>
      <c r="K179" s="2"/>
      <c r="L179" s="2"/>
      <c r="M179" s="2"/>
      <c r="N179" s="2"/>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ht="15.75" customHeight="1">
      <c r="A180" s="1"/>
      <c r="B180" s="1"/>
      <c r="C180" s="1"/>
      <c r="D180" s="2"/>
      <c r="E180" s="2"/>
      <c r="F180" s="2"/>
      <c r="G180" s="2"/>
      <c r="H180" s="2"/>
      <c r="I180" s="2"/>
      <c r="J180" s="2"/>
      <c r="K180" s="2"/>
      <c r="L180" s="2"/>
      <c r="M180" s="2"/>
      <c r="N180" s="2"/>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ht="15.75" customHeight="1">
      <c r="A181" s="1"/>
      <c r="B181" s="1"/>
      <c r="C181" s="1"/>
      <c r="D181" s="2"/>
      <c r="E181" s="2"/>
      <c r="F181" s="2"/>
      <c r="G181" s="2"/>
      <c r="H181" s="2"/>
      <c r="I181" s="2"/>
      <c r="J181" s="2"/>
      <c r="K181" s="2"/>
      <c r="L181" s="2"/>
      <c r="M181" s="2"/>
      <c r="N181" s="2"/>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ht="15.75" customHeight="1">
      <c r="A182" s="1"/>
      <c r="B182" s="1"/>
      <c r="C182" s="1"/>
      <c r="D182" s="2"/>
      <c r="E182" s="2"/>
      <c r="F182" s="2"/>
      <c r="G182" s="2"/>
      <c r="H182" s="2"/>
      <c r="I182" s="2"/>
      <c r="J182" s="2"/>
      <c r="K182" s="2"/>
      <c r="L182" s="2"/>
      <c r="M182" s="2"/>
      <c r="N182" s="2"/>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ht="15.75" customHeight="1">
      <c r="A183" s="1"/>
      <c r="B183" s="1"/>
      <c r="C183" s="1"/>
      <c r="D183" s="2"/>
      <c r="E183" s="2"/>
      <c r="F183" s="2"/>
      <c r="G183" s="2"/>
      <c r="H183" s="2"/>
      <c r="I183" s="2"/>
      <c r="J183" s="2"/>
      <c r="K183" s="2"/>
      <c r="L183" s="2"/>
      <c r="M183" s="2"/>
      <c r="N183" s="2"/>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ht="15.75" customHeight="1">
      <c r="A184" s="1"/>
      <c r="B184" s="1"/>
      <c r="C184" s="1"/>
      <c r="D184" s="2"/>
      <c r="E184" s="2"/>
      <c r="F184" s="2"/>
      <c r="G184" s="2"/>
      <c r="H184" s="2"/>
      <c r="I184" s="2"/>
      <c r="J184" s="2"/>
      <c r="K184" s="2"/>
      <c r="L184" s="2"/>
      <c r="M184" s="2"/>
      <c r="N184" s="2"/>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ht="15.75" customHeight="1">
      <c r="A185" s="1"/>
      <c r="B185" s="1"/>
      <c r="C185" s="1"/>
      <c r="D185" s="2"/>
      <c r="E185" s="2"/>
      <c r="F185" s="2"/>
      <c r="G185" s="2"/>
      <c r="H185" s="2"/>
      <c r="I185" s="2"/>
      <c r="J185" s="2"/>
      <c r="K185" s="2"/>
      <c r="L185" s="2"/>
      <c r="M185" s="2"/>
      <c r="N185" s="2"/>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ht="15.75" customHeight="1">
      <c r="A186" s="1"/>
      <c r="B186" s="1"/>
      <c r="C186" s="1"/>
      <c r="D186" s="2"/>
      <c r="E186" s="2"/>
      <c r="F186" s="2"/>
      <c r="G186" s="2"/>
      <c r="H186" s="2"/>
      <c r="I186" s="2"/>
      <c r="J186" s="2"/>
      <c r="K186" s="2"/>
      <c r="L186" s="2"/>
      <c r="M186" s="2"/>
      <c r="N186" s="2"/>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ht="15.75" customHeight="1">
      <c r="A187" s="1"/>
      <c r="B187" s="1"/>
      <c r="C187" s="1"/>
      <c r="D187" s="2"/>
      <c r="E187" s="2"/>
      <c r="F187" s="2"/>
      <c r="G187" s="2"/>
      <c r="H187" s="2"/>
      <c r="I187" s="2"/>
      <c r="J187" s="2"/>
      <c r="K187" s="2"/>
      <c r="L187" s="2"/>
      <c r="M187" s="2"/>
      <c r="N187" s="2"/>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ht="15.75" customHeight="1">
      <c r="A188" s="1"/>
      <c r="B188" s="1"/>
      <c r="C188" s="1"/>
      <c r="D188" s="2"/>
      <c r="E188" s="2"/>
      <c r="F188" s="2"/>
      <c r="G188" s="2"/>
      <c r="H188" s="2"/>
      <c r="I188" s="2"/>
      <c r="J188" s="2"/>
      <c r="K188" s="2"/>
      <c r="L188" s="2"/>
      <c r="M188" s="2"/>
      <c r="N188" s="2"/>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ht="15.75" customHeight="1">
      <c r="A189" s="1"/>
      <c r="B189" s="1"/>
      <c r="C189" s="1"/>
      <c r="D189" s="2"/>
      <c r="E189" s="2"/>
      <c r="F189" s="2"/>
      <c r="G189" s="2"/>
      <c r="H189" s="2"/>
      <c r="I189" s="2"/>
      <c r="J189" s="2"/>
      <c r="K189" s="2"/>
      <c r="L189" s="2"/>
      <c r="M189" s="2"/>
      <c r="N189" s="2"/>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ht="15.75" customHeight="1">
      <c r="A190" s="1"/>
      <c r="B190" s="1"/>
      <c r="C190" s="1"/>
      <c r="D190" s="2"/>
      <c r="E190" s="2"/>
      <c r="F190" s="2"/>
      <c r="G190" s="2"/>
      <c r="H190" s="2"/>
      <c r="I190" s="2"/>
      <c r="J190" s="2"/>
      <c r="K190" s="2"/>
      <c r="L190" s="2"/>
      <c r="M190" s="2"/>
      <c r="N190" s="2"/>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ht="15.75" customHeight="1">
      <c r="A191" s="1"/>
      <c r="B191" s="1"/>
      <c r="C191" s="1"/>
      <c r="D191" s="2"/>
      <c r="E191" s="2"/>
      <c r="F191" s="2"/>
      <c r="G191" s="2"/>
      <c r="H191" s="2"/>
      <c r="I191" s="2"/>
      <c r="J191" s="2"/>
      <c r="K191" s="2"/>
      <c r="L191" s="2"/>
      <c r="M191" s="2"/>
      <c r="N191" s="2"/>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ht="15.75" customHeight="1">
      <c r="A192" s="1"/>
      <c r="B192" s="1"/>
      <c r="C192" s="1"/>
      <c r="D192" s="2"/>
      <c r="E192" s="2"/>
      <c r="F192" s="2"/>
      <c r="G192" s="2"/>
      <c r="H192" s="2"/>
      <c r="I192" s="2"/>
      <c r="J192" s="2"/>
      <c r="K192" s="2"/>
      <c r="L192" s="2"/>
      <c r="M192" s="2"/>
      <c r="N192" s="2"/>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ht="15.75" customHeight="1">
      <c r="A193" s="1"/>
      <c r="B193" s="1"/>
      <c r="C193" s="1"/>
      <c r="D193" s="2"/>
      <c r="E193" s="2"/>
      <c r="F193" s="2"/>
      <c r="G193" s="2"/>
      <c r="H193" s="2"/>
      <c r="I193" s="2"/>
      <c r="J193" s="2"/>
      <c r="K193" s="2"/>
      <c r="L193" s="2"/>
      <c r="M193" s="2"/>
      <c r="N193" s="2"/>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ht="15.75" customHeight="1">
      <c r="A194" s="1"/>
      <c r="B194" s="1"/>
      <c r="C194" s="1"/>
      <c r="D194" s="2"/>
      <c r="E194" s="2"/>
      <c r="F194" s="2"/>
      <c r="G194" s="2"/>
      <c r="H194" s="2"/>
      <c r="I194" s="2"/>
      <c r="J194" s="2"/>
      <c r="K194" s="2"/>
      <c r="L194" s="2"/>
      <c r="M194" s="2"/>
      <c r="N194" s="2"/>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ht="15.75" customHeight="1">
      <c r="A195" s="1"/>
      <c r="B195" s="1"/>
      <c r="C195" s="1"/>
      <c r="D195" s="2"/>
      <c r="E195" s="2"/>
      <c r="F195" s="2"/>
      <c r="G195" s="2"/>
      <c r="H195" s="2"/>
      <c r="I195" s="2"/>
      <c r="J195" s="2"/>
      <c r="K195" s="2"/>
      <c r="L195" s="2"/>
      <c r="M195" s="2"/>
      <c r="N195" s="2"/>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ht="15.75" customHeight="1">
      <c r="A196" s="1"/>
      <c r="B196" s="1"/>
      <c r="C196" s="1"/>
      <c r="D196" s="2"/>
      <c r="E196" s="2"/>
      <c r="F196" s="2"/>
      <c r="G196" s="2"/>
      <c r="H196" s="2"/>
      <c r="I196" s="2"/>
      <c r="J196" s="2"/>
      <c r="K196" s="2"/>
      <c r="L196" s="2"/>
      <c r="M196" s="2"/>
      <c r="N196" s="2"/>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ht="15.75" customHeight="1">
      <c r="A197" s="1"/>
      <c r="B197" s="1"/>
      <c r="C197" s="1"/>
      <c r="D197" s="2"/>
      <c r="E197" s="2"/>
      <c r="F197" s="2"/>
      <c r="G197" s="2"/>
      <c r="H197" s="2"/>
      <c r="I197" s="2"/>
      <c r="J197" s="2"/>
      <c r="K197" s="2"/>
      <c r="L197" s="2"/>
      <c r="M197" s="2"/>
      <c r="N197" s="2"/>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ht="15.75" customHeight="1">
      <c r="A198" s="1"/>
      <c r="B198" s="1"/>
      <c r="C198" s="1"/>
      <c r="D198" s="2"/>
      <c r="E198" s="2"/>
      <c r="F198" s="2"/>
      <c r="G198" s="2"/>
      <c r="H198" s="2"/>
      <c r="I198" s="2"/>
      <c r="J198" s="2"/>
      <c r="K198" s="2"/>
      <c r="L198" s="2"/>
      <c r="M198" s="2"/>
      <c r="N198" s="2"/>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ht="15.75" customHeight="1">
      <c r="A199" s="1"/>
      <c r="B199" s="1"/>
      <c r="C199" s="1"/>
      <c r="D199" s="2"/>
      <c r="E199" s="2"/>
      <c r="F199" s="2"/>
      <c r="G199" s="2"/>
      <c r="H199" s="2"/>
      <c r="I199" s="2"/>
      <c r="J199" s="2"/>
      <c r="K199" s="2"/>
      <c r="L199" s="2"/>
      <c r="M199" s="2"/>
      <c r="N199" s="2"/>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ht="15.75" customHeight="1">
      <c r="A200" s="1"/>
      <c r="B200" s="1"/>
      <c r="C200" s="1"/>
      <c r="D200" s="2"/>
      <c r="E200" s="2"/>
      <c r="F200" s="2"/>
      <c r="G200" s="2"/>
      <c r="H200" s="2"/>
      <c r="I200" s="2"/>
      <c r="J200" s="2"/>
      <c r="K200" s="2"/>
      <c r="L200" s="2"/>
      <c r="M200" s="2"/>
      <c r="N200" s="2"/>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ht="15.75" customHeight="1">
      <c r="A201" s="1"/>
      <c r="B201" s="1"/>
      <c r="C201" s="1"/>
      <c r="D201" s="2"/>
      <c r="E201" s="2"/>
      <c r="F201" s="2"/>
      <c r="G201" s="2"/>
      <c r="H201" s="2"/>
      <c r="I201" s="2"/>
      <c r="J201" s="2"/>
      <c r="K201" s="2"/>
      <c r="L201" s="2"/>
      <c r="M201" s="2"/>
      <c r="N201" s="2"/>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ht="15.75" customHeight="1">
      <c r="A202" s="1"/>
      <c r="B202" s="1"/>
      <c r="C202" s="1"/>
      <c r="D202" s="2"/>
      <c r="E202" s="2"/>
      <c r="F202" s="2"/>
      <c r="G202" s="2"/>
      <c r="H202" s="2"/>
      <c r="I202" s="2"/>
      <c r="J202" s="2"/>
      <c r="K202" s="2"/>
      <c r="L202" s="2"/>
      <c r="M202" s="2"/>
      <c r="N202" s="2"/>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ht="15.75" customHeight="1">
      <c r="A203" s="1"/>
      <c r="B203" s="1"/>
      <c r="C203" s="1"/>
      <c r="D203" s="2"/>
      <c r="E203" s="2"/>
      <c r="F203" s="2"/>
      <c r="G203" s="2"/>
      <c r="H203" s="2"/>
      <c r="I203" s="2"/>
      <c r="J203" s="2"/>
      <c r="K203" s="2"/>
      <c r="L203" s="2"/>
      <c r="M203" s="2"/>
      <c r="N203" s="2"/>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ht="15.75" customHeight="1">
      <c r="A204" s="1"/>
      <c r="B204" s="1"/>
      <c r="C204" s="1"/>
      <c r="D204" s="2"/>
      <c r="E204" s="2"/>
      <c r="F204" s="2"/>
      <c r="G204" s="2"/>
      <c r="H204" s="2"/>
      <c r="I204" s="2"/>
      <c r="J204" s="2"/>
      <c r="K204" s="2"/>
      <c r="L204" s="2"/>
      <c r="M204" s="2"/>
      <c r="N204" s="2"/>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ht="15.75" customHeight="1">
      <c r="A205" s="1"/>
      <c r="B205" s="1"/>
      <c r="C205" s="1"/>
      <c r="D205" s="2"/>
      <c r="E205" s="2"/>
      <c r="F205" s="2"/>
      <c r="G205" s="2"/>
      <c r="H205" s="2"/>
      <c r="I205" s="2"/>
      <c r="J205" s="2"/>
      <c r="K205" s="2"/>
      <c r="L205" s="2"/>
      <c r="M205" s="2"/>
      <c r="N205" s="2"/>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ht="15.75" customHeight="1">
      <c r="A206" s="1"/>
      <c r="B206" s="1"/>
      <c r="C206" s="1"/>
      <c r="D206" s="2"/>
      <c r="E206" s="2"/>
      <c r="F206" s="2"/>
      <c r="G206" s="2"/>
      <c r="H206" s="2"/>
      <c r="I206" s="2"/>
      <c r="J206" s="2"/>
      <c r="K206" s="2"/>
      <c r="L206" s="2"/>
      <c r="M206" s="2"/>
      <c r="N206" s="2"/>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ht="15.75" customHeight="1">
      <c r="A207" s="1"/>
      <c r="B207" s="1"/>
      <c r="C207" s="1"/>
      <c r="D207" s="2"/>
      <c r="E207" s="2"/>
      <c r="F207" s="2"/>
      <c r="G207" s="2"/>
      <c r="H207" s="2"/>
      <c r="I207" s="2"/>
      <c r="J207" s="2"/>
      <c r="K207" s="2"/>
      <c r="L207" s="2"/>
      <c r="M207" s="2"/>
      <c r="N207" s="2"/>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ht="15.75" customHeight="1">
      <c r="A208" s="1"/>
      <c r="B208" s="1"/>
      <c r="C208" s="1"/>
      <c r="D208" s="2"/>
      <c r="E208" s="2"/>
      <c r="F208" s="2"/>
      <c r="G208" s="2"/>
      <c r="H208" s="2"/>
      <c r="I208" s="2"/>
      <c r="J208" s="2"/>
      <c r="K208" s="2"/>
      <c r="L208" s="2"/>
      <c r="M208" s="2"/>
      <c r="N208" s="2"/>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ht="15.75" customHeight="1">
      <c r="A209" s="1"/>
      <c r="B209" s="1"/>
      <c r="C209" s="1"/>
      <c r="D209" s="2"/>
      <c r="E209" s="2"/>
      <c r="F209" s="2"/>
      <c r="G209" s="2"/>
      <c r="H209" s="2"/>
      <c r="I209" s="2"/>
      <c r="J209" s="2"/>
      <c r="K209" s="2"/>
      <c r="L209" s="2"/>
      <c r="M209" s="2"/>
      <c r="N209" s="2"/>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ht="15.75" customHeight="1">
      <c r="A210" s="1"/>
      <c r="B210" s="1"/>
      <c r="C210" s="1"/>
      <c r="D210" s="2"/>
      <c r="E210" s="2"/>
      <c r="F210" s="2"/>
      <c r="G210" s="2"/>
      <c r="H210" s="2"/>
      <c r="I210" s="2"/>
      <c r="J210" s="2"/>
      <c r="K210" s="2"/>
      <c r="L210" s="2"/>
      <c r="M210" s="2"/>
      <c r="N210" s="2"/>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ht="15.75" customHeight="1">
      <c r="A211" s="1"/>
      <c r="B211" s="1"/>
      <c r="C211" s="1"/>
      <c r="D211" s="2"/>
      <c r="E211" s="2"/>
      <c r="F211" s="2"/>
      <c r="G211" s="2"/>
      <c r="H211" s="2"/>
      <c r="I211" s="2"/>
      <c r="J211" s="2"/>
      <c r="K211" s="2"/>
      <c r="L211" s="2"/>
      <c r="M211" s="2"/>
      <c r="N211" s="2"/>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ht="15.75" customHeight="1">
      <c r="A212" s="1"/>
      <c r="B212" s="1"/>
      <c r="C212" s="1"/>
      <c r="D212" s="2"/>
      <c r="E212" s="2"/>
      <c r="F212" s="2"/>
      <c r="G212" s="2"/>
      <c r="H212" s="2"/>
      <c r="I212" s="2"/>
      <c r="J212" s="2"/>
      <c r="K212" s="2"/>
      <c r="L212" s="2"/>
      <c r="M212" s="2"/>
      <c r="N212" s="2"/>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ht="15.75" customHeight="1">
      <c r="A213" s="1"/>
      <c r="B213" s="1"/>
      <c r="C213" s="1"/>
      <c r="D213" s="2"/>
      <c r="E213" s="2"/>
      <c r="F213" s="2"/>
      <c r="G213" s="2"/>
      <c r="H213" s="2"/>
      <c r="I213" s="2"/>
      <c r="J213" s="2"/>
      <c r="K213" s="2"/>
      <c r="L213" s="2"/>
      <c r="M213" s="2"/>
      <c r="N213" s="2"/>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ht="15.75" customHeight="1">
      <c r="A214" s="1"/>
      <c r="B214" s="1"/>
      <c r="C214" s="1"/>
      <c r="D214" s="2"/>
      <c r="E214" s="2"/>
      <c r="F214" s="2"/>
      <c r="G214" s="2"/>
      <c r="H214" s="2"/>
      <c r="I214" s="2"/>
      <c r="J214" s="2"/>
      <c r="K214" s="2"/>
      <c r="L214" s="2"/>
      <c r="M214" s="2"/>
      <c r="N214" s="2"/>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ht="15.75" customHeight="1">
      <c r="A215" s="1"/>
      <c r="B215" s="1"/>
      <c r="C215" s="1"/>
      <c r="D215" s="2"/>
      <c r="E215" s="2"/>
      <c r="F215" s="2"/>
      <c r="G215" s="2"/>
      <c r="H215" s="2"/>
      <c r="I215" s="2"/>
      <c r="J215" s="2"/>
      <c r="K215" s="2"/>
      <c r="L215" s="2"/>
      <c r="M215" s="2"/>
      <c r="N215" s="2"/>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ht="15.75" customHeight="1">
      <c r="A216" s="1"/>
      <c r="B216" s="1"/>
      <c r="C216" s="1"/>
      <c r="D216" s="2"/>
      <c r="E216" s="2"/>
      <c r="F216" s="2"/>
      <c r="G216" s="2"/>
      <c r="H216" s="2"/>
      <c r="I216" s="2"/>
      <c r="J216" s="2"/>
      <c r="K216" s="2"/>
      <c r="L216" s="2"/>
      <c r="M216" s="2"/>
      <c r="N216" s="2"/>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ht="15.75" customHeight="1">
      <c r="A217" s="1"/>
      <c r="B217" s="1"/>
      <c r="C217" s="1"/>
      <c r="D217" s="2"/>
      <c r="E217" s="2"/>
      <c r="F217" s="2"/>
      <c r="G217" s="2"/>
      <c r="H217" s="2"/>
      <c r="I217" s="2"/>
      <c r="J217" s="2"/>
      <c r="K217" s="2"/>
      <c r="L217" s="2"/>
      <c r="M217" s="2"/>
      <c r="N217" s="2"/>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ht="15.75" customHeight="1">
      <c r="A218" s="1"/>
      <c r="B218" s="1"/>
      <c r="C218" s="1"/>
      <c r="D218" s="2"/>
      <c r="E218" s="2"/>
      <c r="F218" s="2"/>
      <c r="G218" s="2"/>
      <c r="H218" s="2"/>
      <c r="I218" s="2"/>
      <c r="J218" s="2"/>
      <c r="K218" s="2"/>
      <c r="L218" s="2"/>
      <c r="M218" s="2"/>
      <c r="N218" s="2"/>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ht="15.75" customHeight="1">
      <c r="A219" s="1"/>
      <c r="B219" s="1"/>
      <c r="C219" s="1"/>
      <c r="D219" s="2"/>
      <c r="E219" s="2"/>
      <c r="F219" s="2"/>
      <c r="G219" s="2"/>
      <c r="H219" s="2"/>
      <c r="I219" s="2"/>
      <c r="J219" s="2"/>
      <c r="K219" s="2"/>
      <c r="L219" s="2"/>
      <c r="M219" s="2"/>
      <c r="N219" s="2"/>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ht="15.75" customHeight="1">
      <c r="A220" s="1"/>
      <c r="B220" s="1"/>
      <c r="C220" s="1"/>
      <c r="D220" s="2"/>
      <c r="E220" s="2"/>
      <c r="F220" s="2"/>
      <c r="G220" s="2"/>
      <c r="H220" s="2"/>
      <c r="I220" s="2"/>
      <c r="J220" s="2"/>
      <c r="K220" s="2"/>
      <c r="L220" s="2"/>
      <c r="M220" s="2"/>
      <c r="N220" s="2"/>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ht="15.75" customHeight="1">
      <c r="A221" s="1"/>
      <c r="B221" s="1"/>
      <c r="C221" s="1"/>
      <c r="D221" s="2"/>
      <c r="E221" s="2"/>
      <c r="F221" s="2"/>
      <c r="G221" s="2"/>
      <c r="H221" s="2"/>
      <c r="I221" s="2"/>
      <c r="J221" s="2"/>
      <c r="K221" s="2"/>
      <c r="L221" s="2"/>
      <c r="M221" s="2"/>
      <c r="N221" s="2"/>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ht="15.75" customHeight="1">
      <c r="A222" s="1"/>
      <c r="B222" s="1"/>
      <c r="C222" s="1"/>
      <c r="D222" s="2"/>
      <c r="E222" s="2"/>
      <c r="F222" s="2"/>
      <c r="G222" s="2"/>
      <c r="H222" s="2"/>
      <c r="I222" s="2"/>
      <c r="J222" s="2"/>
      <c r="K222" s="2"/>
      <c r="L222" s="2"/>
      <c r="M222" s="2"/>
      <c r="N222" s="2"/>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ht="15.75" customHeight="1">
      <c r="A223" s="1"/>
      <c r="B223" s="1"/>
      <c r="C223" s="1"/>
      <c r="D223" s="2"/>
      <c r="E223" s="2"/>
      <c r="F223" s="2"/>
      <c r="G223" s="2"/>
      <c r="H223" s="2"/>
      <c r="I223" s="2"/>
      <c r="J223" s="2"/>
      <c r="K223" s="2"/>
      <c r="L223" s="2"/>
      <c r="M223" s="2"/>
      <c r="N223" s="2"/>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ht="15.75" customHeight="1">
      <c r="A224" s="1"/>
      <c r="B224" s="1"/>
      <c r="C224" s="1"/>
      <c r="D224" s="2"/>
      <c r="E224" s="2"/>
      <c r="F224" s="2"/>
      <c r="G224" s="2"/>
      <c r="H224" s="2"/>
      <c r="I224" s="2"/>
      <c r="J224" s="2"/>
      <c r="K224" s="2"/>
      <c r="L224" s="2"/>
      <c r="M224" s="2"/>
      <c r="N224" s="2"/>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ht="15.75" customHeight="1">
      <c r="A225" s="1"/>
      <c r="B225" s="1"/>
      <c r="C225" s="1"/>
      <c r="D225" s="2"/>
      <c r="E225" s="2"/>
      <c r="F225" s="2"/>
      <c r="G225" s="2"/>
      <c r="H225" s="2"/>
      <c r="I225" s="2"/>
      <c r="J225" s="2"/>
      <c r="K225" s="2"/>
      <c r="L225" s="2"/>
      <c r="M225" s="2"/>
      <c r="N225" s="2"/>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ht="15.75" customHeight="1">
      <c r="A226" s="1"/>
      <c r="B226" s="1"/>
      <c r="C226" s="1"/>
      <c r="D226" s="2"/>
      <c r="E226" s="2"/>
      <c r="F226" s="2"/>
      <c r="G226" s="2"/>
      <c r="H226" s="2"/>
      <c r="I226" s="2"/>
      <c r="J226" s="2"/>
      <c r="K226" s="2"/>
      <c r="L226" s="2"/>
      <c r="M226" s="2"/>
      <c r="N226" s="2"/>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ht="15.75" customHeight="1">
      <c r="A227" s="1"/>
      <c r="B227" s="1"/>
      <c r="C227" s="1"/>
      <c r="D227" s="2"/>
      <c r="E227" s="2"/>
      <c r="F227" s="2"/>
      <c r="G227" s="2"/>
      <c r="H227" s="2"/>
      <c r="I227" s="2"/>
      <c r="J227" s="2"/>
      <c r="K227" s="2"/>
      <c r="L227" s="2"/>
      <c r="M227" s="2"/>
      <c r="N227" s="2"/>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ht="15.75" customHeight="1">
      <c r="A228" s="1"/>
      <c r="B228" s="1"/>
      <c r="C228" s="1"/>
      <c r="D228" s="2"/>
      <c r="E228" s="2"/>
      <c r="F228" s="2"/>
      <c r="G228" s="2"/>
      <c r="H228" s="2"/>
      <c r="I228" s="2"/>
      <c r="J228" s="2"/>
      <c r="K228" s="2"/>
      <c r="L228" s="2"/>
      <c r="M228" s="2"/>
      <c r="N228" s="2"/>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ht="15.75" customHeight="1">
      <c r="A229" s="1"/>
      <c r="B229" s="1"/>
      <c r="C229" s="1"/>
      <c r="D229" s="2"/>
      <c r="E229" s="2"/>
      <c r="F229" s="2"/>
      <c r="G229" s="2"/>
      <c r="H229" s="2"/>
      <c r="I229" s="2"/>
      <c r="J229" s="2"/>
      <c r="K229" s="2"/>
      <c r="L229" s="2"/>
      <c r="M229" s="2"/>
      <c r="N229" s="2"/>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ht="15.75" customHeight="1">
      <c r="A230" s="1"/>
      <c r="B230" s="1"/>
      <c r="C230" s="1"/>
      <c r="D230" s="2"/>
      <c r="E230" s="2"/>
      <c r="F230" s="2"/>
      <c r="G230" s="2"/>
      <c r="H230" s="2"/>
      <c r="I230" s="2"/>
      <c r="J230" s="2"/>
      <c r="K230" s="2"/>
      <c r="L230" s="2"/>
      <c r="M230" s="2"/>
      <c r="N230" s="2"/>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ht="15.75" customHeight="1">
      <c r="A231" s="1"/>
      <c r="B231" s="1"/>
      <c r="C231" s="1"/>
      <c r="D231" s="2"/>
      <c r="E231" s="2"/>
      <c r="F231" s="2"/>
      <c r="G231" s="2"/>
      <c r="H231" s="2"/>
      <c r="I231" s="2"/>
      <c r="J231" s="2"/>
      <c r="K231" s="2"/>
      <c r="L231" s="2"/>
      <c r="M231" s="2"/>
      <c r="N231" s="2"/>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ht="15.75" customHeight="1">
      <c r="A232" s="1"/>
      <c r="B232" s="1"/>
      <c r="C232" s="1"/>
      <c r="D232" s="2"/>
      <c r="E232" s="2"/>
      <c r="F232" s="2"/>
      <c r="G232" s="2"/>
      <c r="H232" s="2"/>
      <c r="I232" s="2"/>
      <c r="J232" s="2"/>
      <c r="K232" s="2"/>
      <c r="L232" s="2"/>
      <c r="M232" s="2"/>
      <c r="N232" s="2"/>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ht="15.75" customHeight="1">
      <c r="A233" s="1"/>
      <c r="B233" s="1"/>
      <c r="C233" s="1"/>
      <c r="D233" s="2"/>
      <c r="E233" s="2"/>
      <c r="F233" s="2"/>
      <c r="G233" s="2"/>
      <c r="H233" s="2"/>
      <c r="I233" s="2"/>
      <c r="J233" s="2"/>
      <c r="K233" s="2"/>
      <c r="L233" s="2"/>
      <c r="M233" s="2"/>
      <c r="N233" s="2"/>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ht="15.75" customHeight="1">
      <c r="A234" s="1"/>
      <c r="B234" s="1"/>
      <c r="C234" s="1"/>
      <c r="D234" s="2"/>
      <c r="E234" s="2"/>
      <c r="F234" s="2"/>
      <c r="G234" s="2"/>
      <c r="H234" s="2"/>
      <c r="I234" s="2"/>
      <c r="J234" s="2"/>
      <c r="K234" s="2"/>
      <c r="L234" s="2"/>
      <c r="M234" s="2"/>
      <c r="N234" s="2"/>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ht="15.75" customHeight="1">
      <c r="A235" s="1"/>
      <c r="B235" s="1"/>
      <c r="C235" s="1"/>
      <c r="D235" s="2"/>
      <c r="E235" s="2"/>
      <c r="F235" s="2"/>
      <c r="G235" s="2"/>
      <c r="H235" s="2"/>
      <c r="I235" s="2"/>
      <c r="J235" s="2"/>
      <c r="K235" s="2"/>
      <c r="L235" s="2"/>
      <c r="M235" s="2"/>
      <c r="N235" s="2"/>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ht="15.75" customHeight="1">
      <c r="A236" s="1"/>
      <c r="B236" s="1"/>
      <c r="C236" s="1"/>
      <c r="D236" s="2"/>
      <c r="E236" s="2"/>
      <c r="F236" s="2"/>
      <c r="G236" s="2"/>
      <c r="H236" s="2"/>
      <c r="I236" s="2"/>
      <c r="J236" s="2"/>
      <c r="K236" s="2"/>
      <c r="L236" s="2"/>
      <c r="M236" s="2"/>
      <c r="N236" s="2"/>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ht="15.75" customHeight="1">
      <c r="A237" s="1"/>
      <c r="B237" s="1"/>
      <c r="C237" s="1"/>
      <c r="D237" s="2"/>
      <c r="E237" s="2"/>
      <c r="F237" s="2"/>
      <c r="G237" s="2"/>
      <c r="H237" s="2"/>
      <c r="I237" s="2"/>
      <c r="J237" s="2"/>
      <c r="K237" s="2"/>
      <c r="L237" s="2"/>
      <c r="M237" s="2"/>
      <c r="N237" s="2"/>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ht="15.75" customHeight="1">
      <c r="A238" s="1"/>
      <c r="B238" s="1"/>
      <c r="C238" s="1"/>
      <c r="D238" s="2"/>
      <c r="E238" s="2"/>
      <c r="F238" s="2"/>
      <c r="G238" s="2"/>
      <c r="H238" s="2"/>
      <c r="I238" s="2"/>
      <c r="J238" s="2"/>
      <c r="K238" s="2"/>
      <c r="L238" s="2"/>
      <c r="M238" s="2"/>
      <c r="N238" s="2"/>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ht="15.75" customHeight="1">
      <c r="A239" s="1"/>
      <c r="B239" s="1"/>
      <c r="C239" s="1"/>
      <c r="D239" s="2"/>
      <c r="E239" s="2"/>
      <c r="F239" s="2"/>
      <c r="G239" s="2"/>
      <c r="H239" s="2"/>
      <c r="I239" s="2"/>
      <c r="J239" s="2"/>
      <c r="K239" s="2"/>
      <c r="L239" s="2"/>
      <c r="M239" s="2"/>
      <c r="N239" s="2"/>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5.75" customHeight="1"/>
    <row r="254" customFormat="1" ht="15.75" customHeight="1"/>
    <row r="255" customFormat="1" ht="15.75" customHeight="1"/>
    <row r="256" customFormat="1" ht="15.75" customHeight="1"/>
    <row r="257" customFormat="1" ht="15.75" customHeight="1"/>
    <row r="258" customFormat="1" ht="15.75" customHeight="1"/>
    <row r="259" customFormat="1" ht="15.75" customHeight="1"/>
    <row r="260" customFormat="1" ht="15.75" customHeight="1"/>
    <row r="261" customFormat="1" ht="15.75" customHeight="1"/>
    <row r="262" customFormat="1" ht="15.75" customHeight="1"/>
    <row r="263" customFormat="1" ht="15.75" customHeight="1"/>
    <row r="264" customFormat="1" ht="15.75" customHeight="1"/>
    <row r="265" customFormat="1" ht="15.75" customHeight="1"/>
    <row r="266" customFormat="1" ht="15.75" customHeight="1"/>
    <row r="267" customFormat="1" ht="15.75" customHeight="1"/>
    <row r="268" customFormat="1" ht="15.75" customHeight="1"/>
    <row r="269" customFormat="1" ht="15.75" customHeight="1"/>
    <row r="270" customFormat="1" ht="15.75" customHeight="1"/>
    <row r="271" customFormat="1" ht="15.75" customHeight="1"/>
    <row r="272" customFormat="1" ht="15.75" customHeight="1"/>
    <row r="273" customFormat="1" ht="15.75" customHeight="1"/>
    <row r="274" customFormat="1" ht="15.75" customHeight="1"/>
    <row r="275" customFormat="1" ht="15.75" customHeight="1"/>
    <row r="276" customFormat="1" ht="15.75" customHeight="1"/>
    <row r="277" customFormat="1" ht="15.75" customHeight="1"/>
    <row r="278" customFormat="1" ht="15.75" customHeight="1"/>
    <row r="279" customFormat="1" ht="15.75" customHeight="1"/>
    <row r="280" customFormat="1" ht="15.75" customHeight="1"/>
    <row r="281" customFormat="1" ht="15.75" customHeight="1"/>
    <row r="282" customFormat="1" ht="15.75" customHeight="1"/>
    <row r="283" customFormat="1" ht="15.75" customHeight="1"/>
    <row r="284" customFormat="1" ht="15.75" customHeight="1"/>
    <row r="285" customFormat="1" ht="15.75" customHeight="1"/>
    <row r="286" customFormat="1" ht="15.75" customHeight="1"/>
    <row r="287" customFormat="1" ht="15.75" customHeight="1"/>
    <row r="288" customFormat="1" ht="15.75" customHeight="1"/>
    <row r="289" customFormat="1" ht="15.75" customHeight="1"/>
    <row r="290" customFormat="1" ht="15.75" customHeight="1"/>
    <row r="291" customFormat="1" ht="15.75" customHeight="1"/>
    <row r="292" customFormat="1" ht="15.75" customHeight="1"/>
    <row r="293" customFormat="1" ht="15.75" customHeight="1"/>
    <row r="294" customFormat="1" ht="15.75" customHeight="1"/>
    <row r="295" customFormat="1" ht="15.75" customHeight="1"/>
    <row r="296" customFormat="1" ht="15.75" customHeight="1"/>
    <row r="297" customFormat="1" ht="15.75" customHeight="1"/>
    <row r="298" customFormat="1" ht="15.75" customHeight="1"/>
    <row r="299" customFormat="1" ht="15.75" customHeight="1"/>
    <row r="300" customFormat="1" ht="15.75" customHeight="1"/>
    <row r="301" customFormat="1" ht="15.75" customHeight="1"/>
    <row r="302" customFormat="1" ht="15.75" customHeight="1"/>
    <row r="303" customFormat="1" ht="15.75" customHeight="1"/>
    <row r="304" customFormat="1" ht="15.75" customHeight="1"/>
    <row r="305" customFormat="1" ht="15.75" customHeight="1"/>
    <row r="306" customFormat="1" ht="15.75" customHeight="1"/>
    <row r="307" customFormat="1" ht="15.75" customHeight="1"/>
    <row r="308" customFormat="1" ht="15.75" customHeight="1"/>
    <row r="309" customFormat="1" ht="15.75" customHeight="1"/>
    <row r="310" customFormat="1" ht="15.75" customHeight="1"/>
    <row r="311" customFormat="1" ht="15.75" customHeight="1"/>
    <row r="312" customFormat="1" ht="15.75" customHeight="1"/>
    <row r="313" customFormat="1" ht="15.75" customHeight="1"/>
    <row r="314" customFormat="1" ht="15.75" customHeight="1"/>
    <row r="315" customFormat="1" ht="15.75" customHeight="1"/>
    <row r="316" customFormat="1" ht="15.75" customHeight="1"/>
    <row r="317" customFormat="1" ht="15.75" customHeight="1"/>
    <row r="318" customFormat="1" ht="15.75" customHeight="1"/>
    <row r="319" customFormat="1" ht="15.75" customHeight="1"/>
    <row r="320" customFormat="1"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row r="992" customFormat="1" ht="15.75" customHeight="1"/>
    <row r="993" customFormat="1" ht="15.75" customHeight="1"/>
    <row r="994" customFormat="1" ht="15.75" customHeight="1"/>
    <row r="995" customFormat="1" ht="15.75" customHeight="1"/>
    <row r="996" customFormat="1" ht="15.75" customHeight="1"/>
    <row r="997" customFormat="1" ht="15.75" customHeight="1"/>
    <row r="998" customFormat="1" ht="15.75" customHeight="1"/>
    <row r="999" customFormat="1" ht="15.75" customHeight="1"/>
    <row r="1000" customFormat="1" ht="15.75" customHeight="1"/>
  </sheetData>
  <mergeCells count="56">
    <mergeCell ref="B32:C32"/>
    <mergeCell ref="B33:C33"/>
    <mergeCell ref="B21:D21"/>
    <mergeCell ref="B23:C23"/>
    <mergeCell ref="B22:C22"/>
    <mergeCell ref="P14:Q14"/>
    <mergeCell ref="T14:U14"/>
    <mergeCell ref="B31:D31"/>
    <mergeCell ref="D19:U19"/>
    <mergeCell ref="B19:C19"/>
    <mergeCell ref="D29:U29"/>
    <mergeCell ref="D24:U24"/>
    <mergeCell ref="H14:I14"/>
    <mergeCell ref="B17:C17"/>
    <mergeCell ref="L14:M14"/>
    <mergeCell ref="F13:G14"/>
    <mergeCell ref="D11:E11"/>
    <mergeCell ref="B11:C11"/>
    <mergeCell ref="B13:C14"/>
    <mergeCell ref="D14:E14"/>
    <mergeCell ref="B28:C28"/>
    <mergeCell ref="B24:C24"/>
    <mergeCell ref="B26:D26"/>
    <mergeCell ref="D13:E13"/>
    <mergeCell ref="B16:D16"/>
    <mergeCell ref="B18:C18"/>
    <mergeCell ref="B39:C39"/>
    <mergeCell ref="B38:C38"/>
    <mergeCell ref="D34:U34"/>
    <mergeCell ref="B34:C34"/>
    <mergeCell ref="D39:U39"/>
    <mergeCell ref="B37:C37"/>
    <mergeCell ref="B36:D36"/>
    <mergeCell ref="K8:U8"/>
    <mergeCell ref="B7:U7"/>
    <mergeCell ref="B2:U2"/>
    <mergeCell ref="B3:U3"/>
    <mergeCell ref="B4:U4"/>
    <mergeCell ref="B5:U5"/>
    <mergeCell ref="B8:J8"/>
    <mergeCell ref="B9:J9"/>
    <mergeCell ref="K9:U9"/>
    <mergeCell ref="B41:D41"/>
    <mergeCell ref="B42:C42"/>
    <mergeCell ref="D44:U44"/>
    <mergeCell ref="B43:C43"/>
    <mergeCell ref="B44:C44"/>
    <mergeCell ref="B29:C29"/>
    <mergeCell ref="B27:C27"/>
    <mergeCell ref="N13:O14"/>
    <mergeCell ref="P13:Q13"/>
    <mergeCell ref="R13:S14"/>
    <mergeCell ref="T13:U13"/>
    <mergeCell ref="L13:M13"/>
    <mergeCell ref="J13:K14"/>
    <mergeCell ref="H13:I13"/>
  </mergeCells>
  <phoneticPr fontId="2" type="noConversion"/>
  <conditionalFormatting sqref="D17:D18 F17:F18 H17:H18 J17:J18 L17:L18 N17:N18 P17:P18 R17:R18 T17:T18 D22:D23 F22:F23 H22:H23 J22:J23 L22:L23 N22:N23 P22:P23 R22:R23 T22:T23 D27:D28 F27:F28 H27:H28 J27:J28 L27:L28 N27:N28 P27:P28 R27:R28 T27:T28 D32:D33 F32:F33 H32:H33 J32:J33 L32:L33 N32:N33 P32:P33 R32:R33 T32:T33 D37:D38 F37:F38 H37:H38 J37:J38 L37:L38 N37:N38 P37:P38 R37:R38 T37:T38 D42:D43 F42:F43 H42:H43 J42:J43 L42:L43 N42:N43 P42:P43 R42:R43 T42:T43">
    <cfRule type="expression" dxfId="55" priority="2">
      <formula>$D$11=$AQ$4</formula>
    </cfRule>
  </conditionalFormatting>
  <conditionalFormatting sqref="T13:T14 P13:P14 L13:L14 H13:H14">
    <cfRule type="expression" dxfId="54" priority="3">
      <formula>$D$11=$AQ$4</formula>
    </cfRule>
  </conditionalFormatting>
  <conditionalFormatting sqref="B17:U17 D19:U19 B22:U22 D24:U24 B27:U27 D29:U29 B32:U32 D34:U34 B37:U37 D39:U39 D42:U42 D44:U44">
    <cfRule type="expression" dxfId="53" priority="4">
      <formula>$D$11=$AQ$4</formula>
    </cfRule>
  </conditionalFormatting>
  <conditionalFormatting sqref="D17:D18 F17:F18 H17:H18 J17:J18 L17:L18 N17:N18 P17:P18 R17:R18 T17:T18 D22:D23 F22:F23 H22:H23 J22:J23 L22:L23 N22:N23 P22:P23 R22:R23 T22:T23 D27:D28 F27:F28 H27:H28 J27:J28 L27:L28 N27:N28 P27:P28 R27:R28 T27:T28 D32:D33 F32:F33 H32:H33 J32:J33 L32:L33 N32:N33 P32:P33 R32:R33 T32:T33 D37:D38 F37:F38 H37:H38 J37:J38 L37:L38 N37:N38 P37:P38 R37:R38 T37:T38 D42:D43 F42:F43 H42:H43 J42:J43 L42:L43 N42:N43 P42:P43 R42:R43 T42:T43">
    <cfRule type="expression" dxfId="52" priority="5">
      <formula>$D$11=$AQ$4</formula>
    </cfRule>
  </conditionalFormatting>
  <conditionalFormatting sqref="H13:I13 H15 L13:M13 L15 P13:Q13 P15 T13:U13 T15">
    <cfRule type="expression" dxfId="51" priority="6">
      <formula>$D$11=$AQ$4</formula>
    </cfRule>
  </conditionalFormatting>
  <conditionalFormatting sqref="F13:G14 J13:K14 N13:O14 R13:S14">
    <cfRule type="expression" dxfId="50" priority="7">
      <formula>$D$11=$AQ$4</formula>
    </cfRule>
  </conditionalFormatting>
  <conditionalFormatting sqref="H13:I13 L13:M13 P13:Q13 T13:U13">
    <cfRule type="expression" dxfId="49" priority="8">
      <formula>$D$11=$AQ$4</formula>
    </cfRule>
  </conditionalFormatting>
  <conditionalFormatting sqref="B42:C42">
    <cfRule type="expression" dxfId="48" priority="1">
      <formula>$D$11=$AQ$4</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8BBDB-4875-4336-A3EB-35FABF4EEC97}">
  <dimension ref="A1:AS1001"/>
  <sheetViews>
    <sheetView topLeftCell="A139" zoomScaleNormal="100" workbookViewId="0">
      <selection activeCell="L14" sqref="L14:M14"/>
    </sheetView>
  </sheetViews>
  <sheetFormatPr defaultColWidth="14.44140625" defaultRowHeight="14.4"/>
  <cols>
    <col min="1" max="1" width="4.33203125" style="72" customWidth="1"/>
    <col min="2" max="3" width="8" style="72" customWidth="1"/>
    <col min="4" max="4" width="5.33203125" style="72" customWidth="1"/>
    <col min="5" max="5" width="4.5546875" style="72" customWidth="1"/>
    <col min="6" max="6" width="5.33203125" style="72" customWidth="1"/>
    <col min="7" max="7" width="4.5546875" style="72" customWidth="1"/>
    <col min="8" max="8" width="5.33203125" style="72" customWidth="1"/>
    <col min="9" max="9" width="4.5546875" style="72" customWidth="1"/>
    <col min="10" max="10" width="5.33203125" style="72" customWidth="1"/>
    <col min="11" max="11" width="4.5546875" style="72" customWidth="1"/>
    <col min="12" max="12" width="5.33203125" style="72" customWidth="1"/>
    <col min="13" max="13" width="4.5546875" style="72" customWidth="1"/>
    <col min="14" max="14" width="5.33203125" style="72" customWidth="1"/>
    <col min="15" max="15" width="4.5546875" style="72" customWidth="1"/>
    <col min="16" max="16" width="5.33203125" style="72" customWidth="1"/>
    <col min="17" max="17" width="4.5546875" style="72" customWidth="1"/>
    <col min="18" max="18" width="5.33203125" style="72" customWidth="1"/>
    <col min="19" max="19" width="4.5546875" style="72" customWidth="1"/>
    <col min="20" max="20" width="5.33203125" style="72" customWidth="1"/>
    <col min="21" max="21" width="4.5546875" style="72" customWidth="1"/>
    <col min="22" max="39" width="4.33203125" style="72" customWidth="1"/>
    <col min="40" max="43" width="9.109375" style="72" customWidth="1"/>
    <col min="44" max="16384" width="14.44140625" style="72"/>
  </cols>
  <sheetData>
    <row r="1" spans="1:45" ht="4.5" customHeight="1" thickBot="1">
      <c r="A1" s="38">
        <v>1</v>
      </c>
      <c r="B1" s="38"/>
      <c r="C1" s="38"/>
      <c r="D1" s="39"/>
      <c r="E1" s="39"/>
      <c r="F1" s="39"/>
      <c r="G1" s="39"/>
      <c r="H1" s="39"/>
      <c r="I1" s="39"/>
      <c r="J1" s="39"/>
      <c r="K1" s="39"/>
      <c r="L1" s="39"/>
      <c r="M1" s="39"/>
      <c r="N1" s="39"/>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row>
    <row r="2" spans="1:45" ht="15.6">
      <c r="A2" s="38"/>
      <c r="B2" s="282" t="s">
        <v>26</v>
      </c>
      <c r="C2" s="283"/>
      <c r="D2" s="283"/>
      <c r="E2" s="283"/>
      <c r="F2" s="283"/>
      <c r="G2" s="283"/>
      <c r="H2" s="283"/>
      <c r="I2" s="283"/>
      <c r="J2" s="283"/>
      <c r="K2" s="283"/>
      <c r="L2" s="283"/>
      <c r="M2" s="283"/>
      <c r="N2" s="283"/>
      <c r="O2" s="283"/>
      <c r="P2" s="283"/>
      <c r="Q2" s="283"/>
      <c r="R2" s="283"/>
      <c r="S2" s="283"/>
      <c r="T2" s="283"/>
      <c r="U2" s="284"/>
      <c r="V2" s="38"/>
      <c r="W2" s="38"/>
      <c r="X2" s="38"/>
      <c r="Y2" s="38"/>
      <c r="Z2" s="38"/>
      <c r="AA2" s="38"/>
      <c r="AB2" s="38"/>
      <c r="AC2" s="38"/>
      <c r="AD2" s="38"/>
      <c r="AE2" s="38"/>
      <c r="AF2" s="38"/>
      <c r="AG2" s="38"/>
      <c r="AH2" s="38"/>
      <c r="AI2" s="38"/>
      <c r="AJ2" s="38"/>
      <c r="AK2" s="38"/>
      <c r="AL2" s="38"/>
      <c r="AM2" s="38"/>
      <c r="AN2" s="38"/>
      <c r="AO2" s="38"/>
      <c r="AP2" s="38"/>
      <c r="AQ2" s="38" t="s">
        <v>0</v>
      </c>
    </row>
    <row r="3" spans="1:45" ht="15.6">
      <c r="A3" s="38"/>
      <c r="B3" s="285" t="s">
        <v>909</v>
      </c>
      <c r="C3" s="286"/>
      <c r="D3" s="286"/>
      <c r="E3" s="286"/>
      <c r="F3" s="286"/>
      <c r="G3" s="286"/>
      <c r="H3" s="286"/>
      <c r="I3" s="286"/>
      <c r="J3" s="286"/>
      <c r="K3" s="286"/>
      <c r="L3" s="286"/>
      <c r="M3" s="286"/>
      <c r="N3" s="286"/>
      <c r="O3" s="286"/>
      <c r="P3" s="286"/>
      <c r="Q3" s="286"/>
      <c r="R3" s="286"/>
      <c r="S3" s="286"/>
      <c r="T3" s="286"/>
      <c r="U3" s="287"/>
      <c r="V3" s="38"/>
      <c r="W3" s="38"/>
      <c r="X3" s="38"/>
      <c r="Y3" s="38"/>
      <c r="Z3" s="38"/>
      <c r="AA3" s="38"/>
      <c r="AB3" s="38"/>
      <c r="AC3" s="38"/>
      <c r="AD3" s="38"/>
      <c r="AE3" s="38"/>
      <c r="AF3" s="38"/>
      <c r="AG3" s="38"/>
      <c r="AH3" s="38"/>
      <c r="AI3" s="38"/>
      <c r="AJ3" s="38"/>
      <c r="AK3" s="38"/>
      <c r="AL3" s="38"/>
      <c r="AM3" s="38"/>
      <c r="AN3" s="38"/>
      <c r="AO3" s="38"/>
      <c r="AP3" s="38"/>
      <c r="AQ3" s="38" t="s">
        <v>1</v>
      </c>
    </row>
    <row r="4" spans="1:45" ht="15.6">
      <c r="A4" s="38"/>
      <c r="B4" s="285" t="s">
        <v>27</v>
      </c>
      <c r="C4" s="286"/>
      <c r="D4" s="286"/>
      <c r="E4" s="286"/>
      <c r="F4" s="286"/>
      <c r="G4" s="286"/>
      <c r="H4" s="286"/>
      <c r="I4" s="286"/>
      <c r="J4" s="286"/>
      <c r="K4" s="286"/>
      <c r="L4" s="286"/>
      <c r="M4" s="286"/>
      <c r="N4" s="286"/>
      <c r="O4" s="286"/>
      <c r="P4" s="286"/>
      <c r="Q4" s="286"/>
      <c r="R4" s="286"/>
      <c r="S4" s="286"/>
      <c r="T4" s="286"/>
      <c r="U4" s="287"/>
      <c r="V4" s="38"/>
      <c r="W4" s="38"/>
      <c r="X4" s="38"/>
      <c r="Y4" s="38"/>
      <c r="Z4" s="38"/>
      <c r="AA4" s="38"/>
      <c r="AB4" s="38"/>
      <c r="AC4" s="38"/>
      <c r="AD4" s="38"/>
      <c r="AE4" s="38"/>
      <c r="AF4" s="38"/>
      <c r="AG4" s="38"/>
      <c r="AH4" s="38"/>
      <c r="AI4" s="38"/>
      <c r="AJ4" s="38"/>
      <c r="AK4" s="38"/>
      <c r="AL4" s="38"/>
      <c r="AM4" s="38"/>
      <c r="AN4" s="38"/>
      <c r="AO4" s="38"/>
      <c r="AP4" s="38"/>
      <c r="AQ4" s="38" t="s">
        <v>2</v>
      </c>
    </row>
    <row r="5" spans="1:45" ht="15.75" customHeight="1">
      <c r="A5" s="38"/>
      <c r="B5" s="374" t="s">
        <v>911</v>
      </c>
      <c r="C5" s="375"/>
      <c r="D5" s="375"/>
      <c r="E5" s="375"/>
      <c r="F5" s="375"/>
      <c r="G5" s="375"/>
      <c r="H5" s="375"/>
      <c r="I5" s="375"/>
      <c r="J5" s="375"/>
      <c r="K5" s="375"/>
      <c r="L5" s="375"/>
      <c r="M5" s="375"/>
      <c r="N5" s="375"/>
      <c r="O5" s="375"/>
      <c r="P5" s="375"/>
      <c r="Q5" s="375"/>
      <c r="R5" s="375"/>
      <c r="S5" s="375"/>
      <c r="T5" s="375"/>
      <c r="U5" s="376"/>
      <c r="V5" s="38"/>
      <c r="W5" s="38"/>
      <c r="X5" s="38"/>
      <c r="Y5" s="38"/>
      <c r="Z5" s="38"/>
      <c r="AA5" s="38"/>
      <c r="AB5" s="38"/>
      <c r="AC5" s="38"/>
      <c r="AD5" s="38"/>
      <c r="AE5" s="38"/>
      <c r="AF5" s="38"/>
      <c r="AG5" s="38"/>
      <c r="AH5" s="38"/>
      <c r="AI5" s="38"/>
      <c r="AJ5" s="38"/>
      <c r="AK5" s="38"/>
      <c r="AL5" s="38"/>
      <c r="AM5" s="38"/>
      <c r="AN5" s="38"/>
      <c r="AO5" s="38"/>
      <c r="AP5" s="38"/>
      <c r="AQ5" s="39"/>
    </row>
    <row r="6" spans="1:45" ht="15.75" customHeight="1" thickBot="1">
      <c r="A6" s="38"/>
      <c r="B6" s="307" t="s">
        <v>25</v>
      </c>
      <c r="C6" s="308"/>
      <c r="D6" s="308"/>
      <c r="E6" s="308"/>
      <c r="F6" s="308"/>
      <c r="G6" s="308"/>
      <c r="H6" s="308"/>
      <c r="I6" s="308"/>
      <c r="J6" s="308"/>
      <c r="K6" s="308"/>
      <c r="L6" s="308"/>
      <c r="M6" s="308"/>
      <c r="N6" s="308"/>
      <c r="O6" s="308"/>
      <c r="P6" s="308"/>
      <c r="Q6" s="308"/>
      <c r="R6" s="308"/>
      <c r="S6" s="308"/>
      <c r="T6" s="308"/>
      <c r="U6" s="309"/>
      <c r="V6" s="38"/>
      <c r="W6" s="38"/>
      <c r="X6" s="38"/>
      <c r="Y6" s="38"/>
      <c r="Z6" s="38"/>
      <c r="AA6" s="38"/>
      <c r="AB6" s="38"/>
      <c r="AC6" s="38"/>
      <c r="AD6" s="38"/>
      <c r="AE6" s="38"/>
      <c r="AF6" s="38"/>
      <c r="AG6" s="38"/>
      <c r="AH6" s="38"/>
      <c r="AI6" s="38"/>
      <c r="AJ6" s="38"/>
      <c r="AK6" s="38"/>
      <c r="AL6" s="38"/>
      <c r="AM6" s="38"/>
      <c r="AN6" s="38"/>
      <c r="AO6" s="38"/>
      <c r="AP6" s="38"/>
      <c r="AQ6" s="39">
        <f>IF(D12=AQ2,1,IF(D12=AQ3,5,2.5))</f>
        <v>2.5</v>
      </c>
    </row>
    <row r="7" spans="1:45" ht="4.5" customHeight="1" thickBot="1">
      <c r="A7" s="38"/>
      <c r="B7" s="377"/>
      <c r="C7" s="378"/>
      <c r="D7" s="378"/>
      <c r="E7" s="378"/>
      <c r="F7" s="378"/>
      <c r="G7" s="378"/>
      <c r="H7" s="378"/>
      <c r="I7" s="378"/>
      <c r="J7" s="378"/>
      <c r="K7" s="378"/>
      <c r="L7" s="378"/>
      <c r="M7" s="378"/>
      <c r="N7" s="378"/>
      <c r="O7" s="378"/>
      <c r="P7" s="378"/>
      <c r="Q7" s="378"/>
      <c r="R7" s="378"/>
      <c r="S7" s="378"/>
      <c r="T7" s="378"/>
      <c r="U7" s="363"/>
      <c r="V7" s="38"/>
      <c r="W7" s="38"/>
      <c r="X7" s="38"/>
      <c r="Y7" s="38"/>
      <c r="Z7" s="38"/>
      <c r="AA7" s="38"/>
      <c r="AB7" s="38"/>
      <c r="AC7" s="38"/>
      <c r="AD7" s="38"/>
      <c r="AE7" s="38"/>
      <c r="AF7" s="38"/>
      <c r="AG7" s="38"/>
      <c r="AH7" s="38"/>
      <c r="AI7" s="38"/>
      <c r="AJ7" s="38"/>
      <c r="AK7" s="38"/>
      <c r="AL7" s="38"/>
      <c r="AM7" s="38"/>
      <c r="AN7" s="38"/>
      <c r="AO7" s="38"/>
      <c r="AP7" s="38"/>
      <c r="AQ7" s="38"/>
    </row>
    <row r="8" spans="1:45" ht="15.6">
      <c r="A8" s="38"/>
      <c r="B8" s="282" t="s">
        <v>907</v>
      </c>
      <c r="C8" s="283"/>
      <c r="D8" s="283"/>
      <c r="E8" s="283"/>
      <c r="F8" s="283"/>
      <c r="G8" s="283"/>
      <c r="H8" s="283"/>
      <c r="I8" s="283"/>
      <c r="J8" s="283"/>
      <c r="K8" s="283"/>
      <c r="L8" s="283"/>
      <c r="M8" s="283"/>
      <c r="N8" s="283"/>
      <c r="O8" s="283"/>
      <c r="P8" s="283"/>
      <c r="Q8" s="283"/>
      <c r="R8" s="283"/>
      <c r="S8" s="283"/>
      <c r="T8" s="283"/>
      <c r="U8" s="284"/>
      <c r="V8" s="38"/>
      <c r="W8" s="38"/>
      <c r="X8" s="38"/>
      <c r="Y8" s="38"/>
      <c r="Z8" s="38"/>
      <c r="AA8" s="38"/>
      <c r="AB8" s="38"/>
      <c r="AC8" s="38"/>
      <c r="AD8" s="38"/>
      <c r="AE8" s="38"/>
      <c r="AF8" s="38"/>
      <c r="AG8" s="38"/>
      <c r="AH8" s="38"/>
      <c r="AI8" s="38"/>
      <c r="AJ8" s="38"/>
      <c r="AK8" s="38"/>
      <c r="AL8" s="38"/>
      <c r="AM8" s="38"/>
      <c r="AN8" s="38"/>
      <c r="AO8" s="38"/>
      <c r="AP8" s="38"/>
      <c r="AQ8" s="38"/>
    </row>
    <row r="9" spans="1:45" ht="15.6">
      <c r="A9" s="38"/>
      <c r="B9" s="285" t="s">
        <v>28</v>
      </c>
      <c r="C9" s="310"/>
      <c r="D9" s="310"/>
      <c r="E9" s="310"/>
      <c r="F9" s="310"/>
      <c r="G9" s="310"/>
      <c r="H9" s="310"/>
      <c r="I9" s="310"/>
      <c r="J9" s="311"/>
      <c r="K9" s="316" t="s">
        <v>29</v>
      </c>
      <c r="L9" s="310"/>
      <c r="M9" s="310"/>
      <c r="N9" s="310"/>
      <c r="O9" s="310"/>
      <c r="P9" s="310"/>
      <c r="Q9" s="310"/>
      <c r="R9" s="310"/>
      <c r="S9" s="310"/>
      <c r="T9" s="310"/>
      <c r="U9" s="317"/>
      <c r="V9" s="38"/>
      <c r="W9" s="38"/>
      <c r="X9" s="38"/>
      <c r="Y9" s="38"/>
      <c r="Z9" s="38"/>
      <c r="AA9" s="38"/>
      <c r="AB9" s="38"/>
      <c r="AC9" s="38"/>
      <c r="AD9" s="38"/>
      <c r="AE9" s="38"/>
      <c r="AF9" s="38"/>
      <c r="AG9" s="38"/>
      <c r="AH9" s="38"/>
      <c r="AI9" s="38"/>
      <c r="AJ9" s="38"/>
      <c r="AK9" s="38"/>
      <c r="AL9" s="38"/>
      <c r="AM9" s="38"/>
      <c r="AN9" s="38"/>
      <c r="AO9" s="38"/>
      <c r="AP9" s="38"/>
      <c r="AQ9" s="38"/>
    </row>
    <row r="10" spans="1:45" ht="15.75" customHeight="1" thickBot="1">
      <c r="A10" s="38"/>
      <c r="B10" s="307" t="s">
        <v>908</v>
      </c>
      <c r="C10" s="318"/>
      <c r="D10" s="318"/>
      <c r="E10" s="318"/>
      <c r="F10" s="318"/>
      <c r="G10" s="318"/>
      <c r="H10" s="318"/>
      <c r="I10" s="318"/>
      <c r="J10" s="319"/>
      <c r="K10" s="314" t="s">
        <v>30</v>
      </c>
      <c r="L10" s="314"/>
      <c r="M10" s="314"/>
      <c r="N10" s="314"/>
      <c r="O10" s="314"/>
      <c r="P10" s="314"/>
      <c r="Q10" s="314"/>
      <c r="R10" s="314"/>
      <c r="S10" s="314"/>
      <c r="T10" s="314"/>
      <c r="U10" s="315"/>
      <c r="V10" s="38"/>
      <c r="W10" s="38"/>
      <c r="X10" s="38"/>
      <c r="Y10" s="38"/>
      <c r="Z10" s="38"/>
      <c r="AA10" s="38"/>
      <c r="AB10" s="38"/>
      <c r="AC10" s="38"/>
      <c r="AD10" s="38"/>
      <c r="AE10" s="38"/>
      <c r="AF10" s="38"/>
      <c r="AG10" s="38"/>
      <c r="AH10" s="38"/>
      <c r="AI10" s="38"/>
      <c r="AJ10" s="38"/>
      <c r="AK10" s="38"/>
      <c r="AL10" s="38"/>
      <c r="AM10" s="38"/>
      <c r="AN10" s="38"/>
      <c r="AO10" s="38"/>
      <c r="AP10" s="38"/>
      <c r="AQ10" s="38"/>
    </row>
    <row r="11" spans="1:45" ht="4.5" customHeight="1" thickBot="1">
      <c r="A11" s="38"/>
      <c r="B11" s="40"/>
      <c r="C11" s="40"/>
      <c r="D11" s="40"/>
      <c r="E11" s="40"/>
      <c r="F11" s="40"/>
      <c r="G11" s="40"/>
      <c r="H11" s="40"/>
      <c r="I11" s="40"/>
      <c r="J11" s="40"/>
      <c r="K11" s="40"/>
      <c r="L11" s="40"/>
      <c r="M11" s="40"/>
      <c r="N11" s="40"/>
      <c r="O11" s="40"/>
      <c r="P11" s="40"/>
      <c r="Q11" s="40"/>
      <c r="R11" s="40"/>
      <c r="S11" s="40"/>
      <c r="T11" s="40"/>
      <c r="U11" s="40"/>
      <c r="V11" s="38"/>
      <c r="W11" s="38"/>
      <c r="X11" s="38"/>
      <c r="Y11" s="38"/>
      <c r="Z11" s="38"/>
      <c r="AA11" s="38"/>
      <c r="AB11" s="38"/>
      <c r="AC11" s="38"/>
      <c r="AD11" s="38"/>
      <c r="AE11" s="38"/>
      <c r="AF11" s="38"/>
      <c r="AG11" s="38"/>
      <c r="AH11" s="38"/>
      <c r="AI11" s="38"/>
      <c r="AJ11" s="38"/>
      <c r="AK11" s="38"/>
      <c r="AL11" s="38"/>
      <c r="AM11" s="38"/>
      <c r="AN11" s="38"/>
      <c r="AO11" s="38"/>
      <c r="AP11" s="38"/>
      <c r="AQ11" s="38"/>
    </row>
    <row r="12" spans="1:45" ht="15" thickBot="1">
      <c r="A12" s="38"/>
      <c r="B12" s="333" t="s">
        <v>3</v>
      </c>
      <c r="C12" s="334"/>
      <c r="D12" s="335" t="s">
        <v>2</v>
      </c>
      <c r="E12" s="336"/>
      <c r="F12" s="40"/>
      <c r="G12" s="40"/>
      <c r="H12" s="40"/>
      <c r="I12" s="40"/>
      <c r="J12" s="40"/>
      <c r="K12" s="40"/>
      <c r="L12" s="40"/>
      <c r="M12" s="40"/>
      <c r="N12" s="40"/>
      <c r="O12" s="40"/>
      <c r="P12" s="40"/>
      <c r="Q12" s="40"/>
      <c r="R12" s="40"/>
      <c r="S12" s="40"/>
      <c r="T12" s="40"/>
      <c r="U12" s="40"/>
      <c r="V12" s="38"/>
      <c r="W12" s="38"/>
      <c r="X12" s="38"/>
      <c r="Y12" s="38"/>
      <c r="Z12" s="38"/>
      <c r="AA12" s="38"/>
      <c r="AB12" s="38"/>
      <c r="AC12" s="38"/>
      <c r="AD12" s="38"/>
      <c r="AE12" s="38"/>
      <c r="AF12" s="38"/>
      <c r="AG12" s="38"/>
      <c r="AH12" s="38"/>
      <c r="AI12" s="38"/>
      <c r="AJ12" s="38"/>
      <c r="AK12" s="38"/>
      <c r="AL12" s="38"/>
      <c r="AM12" s="38"/>
      <c r="AN12" s="38"/>
      <c r="AO12" s="38"/>
      <c r="AP12" s="38"/>
      <c r="AQ12" s="38"/>
      <c r="AS12" s="271"/>
    </row>
    <row r="13" spans="1:45" ht="19.5" customHeight="1" thickBot="1">
      <c r="A13" s="38"/>
      <c r="B13" s="38"/>
      <c r="C13" s="38"/>
      <c r="D13" s="39"/>
      <c r="E13" s="39"/>
      <c r="F13" s="39"/>
      <c r="G13" s="39"/>
      <c r="H13" s="379" t="s">
        <v>910</v>
      </c>
      <c r="I13" s="355"/>
      <c r="J13" s="355"/>
      <c r="K13" s="355"/>
      <c r="L13" s="355"/>
      <c r="M13" s="355"/>
      <c r="N13" s="355"/>
      <c r="O13" s="355"/>
      <c r="P13" s="355"/>
      <c r="Q13" s="355"/>
      <c r="R13" s="355"/>
      <c r="S13" s="355"/>
      <c r="T13" s="355"/>
      <c r="U13" s="355"/>
      <c r="V13" s="355"/>
      <c r="W13" s="355"/>
      <c r="X13" s="355"/>
      <c r="Y13" s="355"/>
      <c r="Z13" s="355"/>
      <c r="AA13" s="355"/>
      <c r="AB13" s="355"/>
      <c r="AC13" s="355"/>
      <c r="AD13" s="38"/>
      <c r="AE13" s="38"/>
      <c r="AF13" s="38"/>
      <c r="AG13" s="38"/>
      <c r="AH13" s="38"/>
      <c r="AI13" s="38"/>
      <c r="AJ13" s="38"/>
      <c r="AK13" s="38"/>
      <c r="AL13" s="38"/>
      <c r="AM13" s="38"/>
      <c r="AN13" s="38"/>
      <c r="AO13" s="38"/>
      <c r="AP13" s="38"/>
      <c r="AQ13" s="38"/>
      <c r="AS13" s="271"/>
    </row>
    <row r="14" spans="1:45" ht="15" thickBot="1">
      <c r="A14" s="38"/>
      <c r="B14" s="337" t="s">
        <v>4</v>
      </c>
      <c r="C14" s="338"/>
      <c r="D14" s="341" t="s">
        <v>5</v>
      </c>
      <c r="E14" s="342"/>
      <c r="F14" s="337" t="s">
        <v>6</v>
      </c>
      <c r="G14" s="343"/>
      <c r="H14" s="380">
        <v>135</v>
      </c>
      <c r="I14" s="381"/>
      <c r="J14" s="337" t="s">
        <v>7</v>
      </c>
      <c r="K14" s="343"/>
      <c r="L14" s="382">
        <v>112.5</v>
      </c>
      <c r="M14" s="342"/>
      <c r="N14" s="337" t="s">
        <v>8</v>
      </c>
      <c r="O14" s="343"/>
      <c r="P14" s="382">
        <v>182.5</v>
      </c>
      <c r="Q14" s="342"/>
      <c r="R14" s="337" t="s">
        <v>9</v>
      </c>
      <c r="S14" s="343"/>
      <c r="T14" s="382">
        <v>50</v>
      </c>
      <c r="U14" s="342"/>
      <c r="V14" s="337" t="s">
        <v>51</v>
      </c>
      <c r="W14" s="385"/>
      <c r="X14" s="382">
        <v>80</v>
      </c>
      <c r="Y14" s="342"/>
      <c r="Z14" s="337" t="s">
        <v>38</v>
      </c>
      <c r="AA14" s="385"/>
      <c r="AB14" s="382">
        <v>100</v>
      </c>
      <c r="AC14" s="342"/>
      <c r="AD14" s="38"/>
      <c r="AE14" s="38"/>
      <c r="AF14" s="38"/>
      <c r="AG14" s="38"/>
      <c r="AH14" s="38"/>
      <c r="AI14" s="38"/>
      <c r="AJ14" s="38"/>
      <c r="AK14" s="38"/>
      <c r="AL14" s="38"/>
      <c r="AM14" s="38"/>
      <c r="AN14" s="38"/>
      <c r="AO14" s="38"/>
      <c r="AP14" s="38"/>
      <c r="AQ14" s="38"/>
      <c r="AS14" s="271"/>
    </row>
    <row r="15" spans="1:45" ht="15.75" customHeight="1" thickBot="1">
      <c r="A15" s="38"/>
      <c r="B15" s="339"/>
      <c r="C15" s="340"/>
      <c r="D15" s="346" t="s">
        <v>10</v>
      </c>
      <c r="E15" s="340"/>
      <c r="F15" s="339"/>
      <c r="G15" s="344"/>
      <c r="H15" s="345">
        <f>CEILING(H14*0.9,AQ6)</f>
        <v>122.5</v>
      </c>
      <c r="I15" s="342"/>
      <c r="J15" s="339"/>
      <c r="K15" s="344"/>
      <c r="L15" s="345">
        <f>CEILING(L14*0.9,AQ6)</f>
        <v>102.5</v>
      </c>
      <c r="M15" s="342"/>
      <c r="N15" s="339"/>
      <c r="O15" s="344"/>
      <c r="P15" s="345">
        <f>CEILING(P14*0.9,AQ6)</f>
        <v>165</v>
      </c>
      <c r="Q15" s="342"/>
      <c r="R15" s="339"/>
      <c r="S15" s="344"/>
      <c r="T15" s="345">
        <f>CEILING(T14*0.9,AQ6)</f>
        <v>45</v>
      </c>
      <c r="U15" s="342"/>
      <c r="V15" s="339"/>
      <c r="W15" s="386"/>
      <c r="X15" s="345">
        <f>CEILING(X14*0.9,$AQ$6)</f>
        <v>72.5</v>
      </c>
      <c r="Y15" s="342"/>
      <c r="Z15" s="339"/>
      <c r="AA15" s="386"/>
      <c r="AB15" s="345">
        <f>CEILING(AB14*0.9,$AQ$6)</f>
        <v>90</v>
      </c>
      <c r="AC15" s="342"/>
      <c r="AD15" s="38"/>
      <c r="AE15" s="38"/>
      <c r="AF15" s="38"/>
      <c r="AG15" s="38"/>
      <c r="AH15" s="38"/>
      <c r="AI15" s="38"/>
      <c r="AJ15" s="38"/>
      <c r="AK15" s="38"/>
      <c r="AL15" s="38"/>
      <c r="AM15" s="38"/>
      <c r="AN15" s="38"/>
      <c r="AO15" s="38"/>
      <c r="AP15" s="38"/>
      <c r="AQ15" s="38"/>
    </row>
    <row r="16" spans="1:45" ht="4.5" customHeight="1" thickBot="1">
      <c r="A16" s="38"/>
      <c r="B16" s="41"/>
      <c r="C16" s="41"/>
      <c r="D16" s="39"/>
      <c r="E16" s="39"/>
      <c r="F16" s="41"/>
      <c r="G16" s="41"/>
      <c r="H16" s="41"/>
      <c r="I16" s="41"/>
      <c r="J16" s="41"/>
      <c r="K16" s="41"/>
      <c r="L16" s="41"/>
      <c r="M16" s="41"/>
      <c r="N16" s="41"/>
      <c r="O16" s="41"/>
      <c r="P16" s="41">
        <v>285</v>
      </c>
      <c r="Q16" s="41"/>
      <c r="R16" s="38"/>
      <c r="S16" s="38"/>
      <c r="T16" s="38">
        <v>110</v>
      </c>
      <c r="U16" s="38"/>
      <c r="V16" s="38"/>
      <c r="W16" s="38"/>
      <c r="X16" s="38"/>
      <c r="Y16" s="38"/>
      <c r="Z16" s="38"/>
      <c r="AA16" s="38"/>
      <c r="AB16" s="38"/>
      <c r="AC16" s="38"/>
      <c r="AD16" s="38"/>
      <c r="AE16" s="38"/>
      <c r="AF16" s="38"/>
      <c r="AG16" s="38"/>
      <c r="AH16" s="38"/>
      <c r="AI16" s="38"/>
      <c r="AJ16" s="38"/>
      <c r="AK16" s="38"/>
      <c r="AL16" s="38"/>
      <c r="AM16" s="38"/>
      <c r="AN16" s="38"/>
      <c r="AO16" s="38"/>
      <c r="AP16" s="38"/>
      <c r="AQ16" s="38"/>
    </row>
    <row r="17" spans="1:43" ht="15.75" customHeight="1" thickBot="1">
      <c r="A17" s="38"/>
      <c r="B17" s="383" t="s">
        <v>66</v>
      </c>
      <c r="C17" s="384"/>
      <c r="D17" s="384"/>
      <c r="E17" s="42"/>
      <c r="F17" s="42"/>
      <c r="G17" s="42"/>
      <c r="H17" s="42"/>
      <c r="I17" s="42"/>
      <c r="J17" s="42"/>
      <c r="K17" s="43"/>
      <c r="L17" s="42"/>
      <c r="M17" s="43"/>
      <c r="N17" s="42"/>
      <c r="O17" s="44"/>
      <c r="P17" s="45"/>
      <c r="Q17" s="44"/>
      <c r="R17" s="45"/>
      <c r="S17" s="44"/>
      <c r="T17" s="45"/>
      <c r="U17" s="46"/>
      <c r="V17" s="38"/>
      <c r="W17" s="38"/>
      <c r="X17" s="38"/>
      <c r="Y17" s="38"/>
      <c r="Z17" s="38"/>
      <c r="AA17" s="38"/>
      <c r="AB17" s="38"/>
      <c r="AC17" s="38"/>
      <c r="AD17" s="38"/>
      <c r="AE17" s="38"/>
      <c r="AF17" s="38"/>
      <c r="AG17" s="38"/>
      <c r="AH17" s="38"/>
      <c r="AI17" s="38"/>
      <c r="AJ17" s="38"/>
      <c r="AK17" s="38"/>
      <c r="AL17" s="38"/>
      <c r="AM17" s="38"/>
      <c r="AN17" s="38"/>
      <c r="AO17" s="38"/>
      <c r="AP17" s="38"/>
      <c r="AQ17" s="38"/>
    </row>
    <row r="18" spans="1:43">
      <c r="A18" s="39"/>
      <c r="B18" s="352" t="s">
        <v>52</v>
      </c>
      <c r="C18" s="353"/>
      <c r="D18" s="47">
        <f>MROUND(L15*0.65,AQ6)</f>
        <v>67.5</v>
      </c>
      <c r="E18" s="48">
        <v>5</v>
      </c>
      <c r="F18" s="47">
        <f>MROUND(L15*0.75,AQ6)</f>
        <v>77.5</v>
      </c>
      <c r="G18" s="48">
        <v>5</v>
      </c>
      <c r="H18" s="60">
        <f>MROUND(L15*0.85,AQ6)</f>
        <v>87.5</v>
      </c>
      <c r="I18" s="74" t="s">
        <v>53</v>
      </c>
      <c r="J18" s="47"/>
      <c r="K18" s="48"/>
      <c r="L18" s="47"/>
      <c r="M18" s="48"/>
      <c r="N18" s="47"/>
      <c r="O18" s="48"/>
      <c r="P18" s="47"/>
      <c r="Q18" s="48"/>
      <c r="R18" s="47"/>
      <c r="S18" s="48"/>
      <c r="T18" s="47"/>
      <c r="U18" s="49"/>
      <c r="V18" s="39"/>
      <c r="W18" s="39"/>
      <c r="X18" s="39"/>
      <c r="Y18" s="39"/>
      <c r="Z18" s="39"/>
      <c r="AA18" s="39"/>
      <c r="AB18" s="39"/>
      <c r="AC18" s="39"/>
      <c r="AD18" s="39"/>
      <c r="AE18" s="39"/>
      <c r="AF18" s="39"/>
      <c r="AG18" s="39"/>
      <c r="AH18" s="39"/>
      <c r="AI18" s="39"/>
      <c r="AJ18" s="39"/>
      <c r="AK18" s="39"/>
      <c r="AL18" s="39"/>
      <c r="AM18" s="39"/>
      <c r="AN18" s="39"/>
      <c r="AO18" s="39"/>
      <c r="AP18" s="39"/>
      <c r="AQ18" s="39"/>
    </row>
    <row r="19" spans="1:43">
      <c r="A19" s="38"/>
      <c r="B19" s="354" t="s">
        <v>11</v>
      </c>
      <c r="C19" s="355"/>
      <c r="D19" s="50">
        <f>MROUND(T15*0.6,AQ6)</f>
        <v>27.5</v>
      </c>
      <c r="E19" s="51">
        <v>10</v>
      </c>
      <c r="F19" s="50">
        <f>MROUND(T15*0.6,AQ6)</f>
        <v>27.5</v>
      </c>
      <c r="G19" s="51">
        <v>10</v>
      </c>
      <c r="H19" s="50">
        <f>MROUND(T15*0.6,AQ6)</f>
        <v>27.5</v>
      </c>
      <c r="I19" s="51">
        <v>10</v>
      </c>
      <c r="J19" s="50">
        <f>H19</f>
        <v>27.5</v>
      </c>
      <c r="K19" s="51">
        <v>10</v>
      </c>
      <c r="L19" s="50">
        <f>J19</f>
        <v>27.5</v>
      </c>
      <c r="M19" s="51">
        <v>10</v>
      </c>
      <c r="N19" s="50"/>
      <c r="O19" s="51"/>
      <c r="P19" s="50"/>
      <c r="Q19" s="51"/>
      <c r="R19" s="50"/>
      <c r="S19" s="51"/>
      <c r="T19" s="50"/>
      <c r="U19" s="53"/>
      <c r="V19" s="38"/>
      <c r="W19" s="38"/>
      <c r="X19" s="38"/>
      <c r="Y19" s="38"/>
      <c r="Z19" s="38"/>
      <c r="AA19" s="38"/>
      <c r="AB19" s="38"/>
      <c r="AC19" s="38"/>
      <c r="AD19" s="38"/>
      <c r="AE19" s="38"/>
      <c r="AF19" s="38"/>
      <c r="AG19" s="38"/>
      <c r="AH19" s="38"/>
      <c r="AI19" s="38"/>
      <c r="AJ19" s="38"/>
      <c r="AK19" s="38"/>
      <c r="AL19" s="38"/>
      <c r="AM19" s="38"/>
      <c r="AN19" s="38"/>
      <c r="AO19" s="38"/>
      <c r="AP19" s="38"/>
      <c r="AQ19" s="38"/>
    </row>
    <row r="20" spans="1:43" ht="15.75" customHeight="1" thickBot="1">
      <c r="A20" s="38"/>
      <c r="B20" s="356" t="s">
        <v>12</v>
      </c>
      <c r="C20" s="357"/>
      <c r="D20" s="372" t="s">
        <v>941</v>
      </c>
      <c r="E20" s="359"/>
      <c r="F20" s="359"/>
      <c r="G20" s="359"/>
      <c r="H20" s="359"/>
      <c r="I20" s="359"/>
      <c r="J20" s="359"/>
      <c r="K20" s="359"/>
      <c r="L20" s="359"/>
      <c r="M20" s="359"/>
      <c r="N20" s="359"/>
      <c r="O20" s="359"/>
      <c r="P20" s="359"/>
      <c r="Q20" s="359"/>
      <c r="R20" s="359"/>
      <c r="S20" s="359"/>
      <c r="T20" s="359"/>
      <c r="U20" s="360"/>
      <c r="V20" s="38"/>
      <c r="W20" s="38"/>
      <c r="X20" s="38"/>
      <c r="Y20" s="38"/>
      <c r="Z20" s="38"/>
      <c r="AA20" s="38"/>
      <c r="AB20" s="38"/>
      <c r="AC20" s="38"/>
      <c r="AD20" s="38"/>
      <c r="AE20" s="38"/>
      <c r="AF20" s="38"/>
      <c r="AG20" s="38"/>
      <c r="AH20" s="38"/>
      <c r="AI20" s="38"/>
      <c r="AJ20" s="38"/>
      <c r="AK20" s="38"/>
      <c r="AL20" s="38"/>
      <c r="AM20" s="38"/>
      <c r="AN20" s="38"/>
      <c r="AO20" s="38"/>
      <c r="AP20" s="38"/>
      <c r="AQ20" s="38"/>
    </row>
    <row r="21" spans="1:43" ht="4.5" customHeight="1" thickBot="1">
      <c r="A21" s="38"/>
      <c r="B21" s="55"/>
      <c r="C21" s="55"/>
      <c r="D21" s="39"/>
      <c r="E21" s="39"/>
      <c r="F21" s="39"/>
      <c r="G21" s="39"/>
      <c r="H21" s="39"/>
      <c r="I21" s="39"/>
      <c r="J21" s="39"/>
      <c r="K21" s="39"/>
      <c r="L21" s="39"/>
      <c r="M21" s="39"/>
      <c r="N21" s="39"/>
      <c r="O21" s="39"/>
      <c r="P21" s="39"/>
      <c r="Q21" s="39"/>
      <c r="R21" s="39"/>
      <c r="S21" s="39"/>
      <c r="T21" s="39"/>
      <c r="U21" s="39"/>
      <c r="V21" s="38"/>
      <c r="W21" s="38"/>
      <c r="X21" s="38"/>
      <c r="Y21" s="38"/>
      <c r="Z21" s="38"/>
      <c r="AA21" s="38"/>
      <c r="AB21" s="38"/>
      <c r="AC21" s="38"/>
      <c r="AD21" s="38"/>
      <c r="AE21" s="38"/>
      <c r="AF21" s="38"/>
      <c r="AG21" s="38"/>
      <c r="AH21" s="38"/>
      <c r="AI21" s="38"/>
      <c r="AJ21" s="38"/>
      <c r="AK21" s="38"/>
      <c r="AL21" s="38"/>
      <c r="AM21" s="38"/>
      <c r="AN21" s="38"/>
      <c r="AO21" s="38"/>
      <c r="AP21" s="38"/>
      <c r="AQ21" s="38"/>
    </row>
    <row r="22" spans="1:43" ht="15.75" customHeight="1" thickBot="1">
      <c r="A22" s="38"/>
      <c r="B22" s="361" t="s">
        <v>55</v>
      </c>
      <c r="C22" s="353"/>
      <c r="D22" s="353"/>
      <c r="E22" s="56"/>
      <c r="F22" s="57"/>
      <c r="G22" s="56"/>
      <c r="H22" s="57"/>
      <c r="I22" s="58"/>
      <c r="J22" s="57"/>
      <c r="K22" s="56"/>
      <c r="L22" s="57"/>
      <c r="M22" s="56"/>
      <c r="N22" s="57"/>
      <c r="O22" s="56"/>
      <c r="P22" s="57"/>
      <c r="Q22" s="56"/>
      <c r="R22" s="57"/>
      <c r="S22" s="56"/>
      <c r="T22" s="57"/>
      <c r="U22" s="59"/>
      <c r="V22" s="38"/>
      <c r="W22" s="38"/>
      <c r="X22" s="38"/>
      <c r="Y22" s="38"/>
      <c r="Z22" s="38"/>
      <c r="AA22" s="38"/>
      <c r="AB22" s="38"/>
      <c r="AC22" s="38"/>
      <c r="AD22" s="38"/>
      <c r="AE22" s="38"/>
      <c r="AF22" s="38"/>
      <c r="AG22" s="38"/>
      <c r="AH22" s="38"/>
      <c r="AI22" s="38"/>
      <c r="AJ22" s="38"/>
      <c r="AK22" s="38"/>
      <c r="AL22" s="38"/>
      <c r="AM22" s="38"/>
      <c r="AN22" s="38"/>
      <c r="AO22" s="38"/>
      <c r="AP22" s="38"/>
      <c r="AQ22" s="38"/>
    </row>
    <row r="23" spans="1:43" ht="15.75" customHeight="1">
      <c r="A23" s="38"/>
      <c r="B23" s="352" t="s">
        <v>8</v>
      </c>
      <c r="C23" s="353"/>
      <c r="D23" s="47">
        <f>MROUND(P15*0.65,AQ6)</f>
        <v>107.5</v>
      </c>
      <c r="E23" s="48">
        <v>5</v>
      </c>
      <c r="F23" s="47">
        <f>MROUND(P15*0.75,AQ6)</f>
        <v>125</v>
      </c>
      <c r="G23" s="48">
        <v>5</v>
      </c>
      <c r="H23" s="60">
        <f>MROUND(P15*0.85,AQ6)</f>
        <v>140</v>
      </c>
      <c r="I23" s="61">
        <v>5</v>
      </c>
      <c r="J23" s="47"/>
      <c r="K23" s="48"/>
      <c r="L23" s="47"/>
      <c r="M23" s="48"/>
      <c r="N23" s="47"/>
      <c r="O23" s="48"/>
      <c r="P23" s="47"/>
      <c r="Q23" s="48"/>
      <c r="R23" s="47"/>
      <c r="S23" s="48"/>
      <c r="T23" s="47"/>
      <c r="U23" s="49"/>
      <c r="V23" s="38"/>
      <c r="W23" s="38"/>
      <c r="X23" s="38"/>
      <c r="Y23" s="38"/>
      <c r="Z23" s="38"/>
      <c r="AA23" s="38"/>
      <c r="AB23" s="38"/>
      <c r="AC23" s="38"/>
      <c r="AD23" s="38"/>
      <c r="AE23" s="38"/>
      <c r="AF23" s="38"/>
      <c r="AG23" s="38"/>
      <c r="AH23" s="38"/>
      <c r="AI23" s="38"/>
      <c r="AJ23" s="38"/>
      <c r="AK23" s="38"/>
      <c r="AL23" s="38"/>
      <c r="AM23" s="38"/>
      <c r="AN23" s="38"/>
      <c r="AO23" s="38"/>
      <c r="AP23" s="38"/>
      <c r="AQ23" s="38"/>
    </row>
    <row r="24" spans="1:43" ht="15.75" customHeight="1">
      <c r="A24" s="38"/>
      <c r="B24" s="354" t="s">
        <v>56</v>
      </c>
      <c r="C24" s="355"/>
      <c r="D24" s="50">
        <f>MROUND(D38*0.7,AQ6)</f>
        <v>45</v>
      </c>
      <c r="E24" s="51">
        <v>10</v>
      </c>
      <c r="F24" s="50">
        <f>D24</f>
        <v>45</v>
      </c>
      <c r="G24" s="51">
        <v>10</v>
      </c>
      <c r="H24" s="50">
        <f>D24</f>
        <v>45</v>
      </c>
      <c r="I24" s="51">
        <v>10</v>
      </c>
      <c r="J24" s="50">
        <f>D24</f>
        <v>45</v>
      </c>
      <c r="K24" s="51">
        <v>10</v>
      </c>
      <c r="L24" s="50">
        <f>D24</f>
        <v>45</v>
      </c>
      <c r="M24" s="51">
        <v>10</v>
      </c>
      <c r="N24" s="50"/>
      <c r="O24" s="51"/>
      <c r="P24" s="50"/>
      <c r="Q24" s="51"/>
      <c r="R24" s="50"/>
      <c r="S24" s="51"/>
      <c r="T24" s="50"/>
      <c r="U24" s="53"/>
      <c r="V24" s="38"/>
      <c r="W24" s="38"/>
      <c r="X24" s="38"/>
      <c r="Y24" s="38"/>
      <c r="Z24" s="38"/>
      <c r="AA24" s="38"/>
      <c r="AB24" s="38"/>
      <c r="AC24" s="38"/>
      <c r="AD24" s="38"/>
      <c r="AE24" s="38"/>
      <c r="AF24" s="38"/>
      <c r="AG24" s="38"/>
      <c r="AH24" s="38"/>
      <c r="AI24" s="38"/>
      <c r="AJ24" s="38"/>
      <c r="AK24" s="38"/>
      <c r="AL24" s="38"/>
      <c r="AM24" s="38"/>
      <c r="AN24" s="38"/>
      <c r="AO24" s="38"/>
      <c r="AP24" s="38"/>
      <c r="AQ24" s="38"/>
    </row>
    <row r="25" spans="1:43" ht="15.75" customHeight="1" thickBot="1">
      <c r="A25" s="38"/>
      <c r="B25" s="356" t="s">
        <v>12</v>
      </c>
      <c r="C25" s="357"/>
      <c r="D25" s="372" t="s">
        <v>942</v>
      </c>
      <c r="E25" s="359"/>
      <c r="F25" s="359"/>
      <c r="G25" s="359"/>
      <c r="H25" s="359"/>
      <c r="I25" s="359"/>
      <c r="J25" s="359"/>
      <c r="K25" s="359"/>
      <c r="L25" s="359"/>
      <c r="M25" s="359"/>
      <c r="N25" s="359"/>
      <c r="O25" s="359"/>
      <c r="P25" s="359"/>
      <c r="Q25" s="359"/>
      <c r="R25" s="359"/>
      <c r="S25" s="359"/>
      <c r="T25" s="359"/>
      <c r="U25" s="360"/>
      <c r="V25" s="38"/>
      <c r="W25" s="38"/>
      <c r="X25" s="38"/>
      <c r="Y25" s="38"/>
      <c r="Z25" s="38"/>
      <c r="AA25" s="38"/>
      <c r="AB25" s="38"/>
      <c r="AC25" s="38"/>
      <c r="AD25" s="38"/>
      <c r="AE25" s="38"/>
      <c r="AF25" s="38"/>
      <c r="AG25" s="38"/>
      <c r="AH25" s="38"/>
      <c r="AI25" s="38"/>
      <c r="AJ25" s="38"/>
      <c r="AK25" s="38"/>
      <c r="AL25" s="38"/>
      <c r="AM25" s="38"/>
      <c r="AN25" s="38"/>
      <c r="AO25" s="38"/>
      <c r="AP25" s="38"/>
      <c r="AQ25" s="38"/>
    </row>
    <row r="26" spans="1:43" ht="4.5" customHeight="1" thickBot="1">
      <c r="A26" s="38"/>
      <c r="B26" s="55"/>
      <c r="C26" s="55"/>
      <c r="D26" s="39"/>
      <c r="E26" s="39"/>
      <c r="F26" s="39"/>
      <c r="G26" s="39"/>
      <c r="H26" s="39"/>
      <c r="I26" s="39"/>
      <c r="J26" s="39"/>
      <c r="K26" s="39"/>
      <c r="L26" s="39"/>
      <c r="M26" s="39"/>
      <c r="N26" s="39"/>
      <c r="O26" s="39"/>
      <c r="P26" s="39"/>
      <c r="Q26" s="39"/>
      <c r="R26" s="39"/>
      <c r="S26" s="39"/>
      <c r="T26" s="39"/>
      <c r="U26" s="39"/>
      <c r="V26" s="38"/>
      <c r="W26" s="38"/>
      <c r="X26" s="38"/>
      <c r="Y26" s="38"/>
      <c r="Z26" s="38"/>
      <c r="AA26" s="38"/>
      <c r="AB26" s="38"/>
      <c r="AC26" s="38"/>
      <c r="AD26" s="38"/>
      <c r="AE26" s="38"/>
      <c r="AF26" s="38"/>
      <c r="AG26" s="38"/>
      <c r="AH26" s="38"/>
      <c r="AI26" s="38"/>
      <c r="AJ26" s="38"/>
      <c r="AK26" s="38"/>
      <c r="AL26" s="38"/>
      <c r="AM26" s="38"/>
      <c r="AN26" s="38"/>
      <c r="AO26" s="38"/>
      <c r="AP26" s="38"/>
      <c r="AQ26" s="38"/>
    </row>
    <row r="27" spans="1:43" ht="15.75" customHeight="1" thickBot="1">
      <c r="A27" s="38"/>
      <c r="B27" s="350" t="s">
        <v>58</v>
      </c>
      <c r="C27" s="351"/>
      <c r="D27" s="351"/>
      <c r="E27" s="63"/>
      <c r="F27" s="64"/>
      <c r="G27" s="63"/>
      <c r="H27" s="64"/>
      <c r="I27" s="65"/>
      <c r="J27" s="64"/>
      <c r="K27" s="63"/>
      <c r="L27" s="64"/>
      <c r="M27" s="63"/>
      <c r="N27" s="64"/>
      <c r="O27" s="63"/>
      <c r="P27" s="64"/>
      <c r="Q27" s="63"/>
      <c r="R27" s="64"/>
      <c r="S27" s="63"/>
      <c r="T27" s="64"/>
      <c r="U27" s="66"/>
      <c r="V27" s="38"/>
      <c r="W27" s="38"/>
      <c r="X27" s="38"/>
      <c r="Y27" s="38"/>
      <c r="Z27" s="38"/>
      <c r="AA27" s="38"/>
      <c r="AB27" s="38"/>
      <c r="AC27" s="38"/>
      <c r="AD27" s="38"/>
      <c r="AE27" s="38"/>
      <c r="AF27" s="38"/>
      <c r="AG27" s="38"/>
      <c r="AH27" s="38"/>
      <c r="AI27" s="38"/>
      <c r="AJ27" s="38"/>
      <c r="AK27" s="38"/>
      <c r="AL27" s="38"/>
      <c r="AM27" s="38"/>
      <c r="AN27" s="38"/>
      <c r="AO27" s="38"/>
      <c r="AP27" s="38"/>
      <c r="AQ27" s="38"/>
    </row>
    <row r="28" spans="1:43" ht="15.75" customHeight="1">
      <c r="A28" s="38"/>
      <c r="B28" s="366" t="s">
        <v>59</v>
      </c>
      <c r="C28" s="367"/>
      <c r="D28" s="57">
        <f>MROUND(H15*0.65,AQ6)</f>
        <v>80</v>
      </c>
      <c r="E28" s="48">
        <v>5</v>
      </c>
      <c r="F28" s="47">
        <f>MROUND(H15*0.75,AQ6)</f>
        <v>92.5</v>
      </c>
      <c r="G28" s="48">
        <v>5</v>
      </c>
      <c r="H28" s="60">
        <f>MROUND(H15*0.85,AQ6)</f>
        <v>105</v>
      </c>
      <c r="I28" s="61">
        <v>5</v>
      </c>
      <c r="J28" s="47"/>
      <c r="K28" s="48"/>
      <c r="L28" s="47"/>
      <c r="M28" s="48"/>
      <c r="N28" s="47"/>
      <c r="O28" s="48"/>
      <c r="P28" s="47"/>
      <c r="Q28" s="48"/>
      <c r="R28" s="47"/>
      <c r="S28" s="48"/>
      <c r="T28" s="47"/>
      <c r="U28" s="49"/>
      <c r="V28" s="38"/>
      <c r="W28" s="38"/>
      <c r="X28" s="38"/>
      <c r="Y28" s="38"/>
      <c r="Z28" s="38"/>
      <c r="AA28" s="38"/>
      <c r="AB28" s="38"/>
      <c r="AC28" s="38"/>
      <c r="AD28" s="38"/>
      <c r="AE28" s="38"/>
      <c r="AF28" s="38"/>
      <c r="AG28" s="38"/>
      <c r="AH28" s="38"/>
      <c r="AI28" s="38"/>
      <c r="AJ28" s="38"/>
      <c r="AK28" s="38"/>
      <c r="AL28" s="38"/>
      <c r="AM28" s="38"/>
      <c r="AN28" s="38"/>
      <c r="AO28" s="38"/>
      <c r="AP28" s="38"/>
      <c r="AQ28" s="38"/>
    </row>
    <row r="29" spans="1:43" ht="15.75" customHeight="1">
      <c r="A29" s="38"/>
      <c r="B29" s="354" t="s">
        <v>59</v>
      </c>
      <c r="C29" s="363"/>
      <c r="D29" s="62">
        <f>MROUND(H28*0.6,AQ6)</f>
        <v>62.5</v>
      </c>
      <c r="E29" s="51">
        <v>10</v>
      </c>
      <c r="F29" s="62">
        <f>$D$29</f>
        <v>62.5</v>
      </c>
      <c r="G29" s="75">
        <v>10</v>
      </c>
      <c r="H29" s="62">
        <f>$D$29</f>
        <v>62.5</v>
      </c>
      <c r="I29" s="75">
        <v>10</v>
      </c>
      <c r="J29" s="62">
        <f>$D$29</f>
        <v>62.5</v>
      </c>
      <c r="K29" s="75">
        <v>10</v>
      </c>
      <c r="L29" s="62">
        <f>$D$29</f>
        <v>62.5</v>
      </c>
      <c r="M29" s="75">
        <v>10</v>
      </c>
      <c r="N29" s="50"/>
      <c r="O29" s="51"/>
      <c r="P29" s="50"/>
      <c r="Q29" s="51"/>
      <c r="R29" s="50"/>
      <c r="S29" s="51"/>
      <c r="T29" s="50"/>
      <c r="U29" s="53"/>
      <c r="V29" s="38"/>
      <c r="W29" s="38"/>
      <c r="X29" s="38"/>
      <c r="Y29" s="38"/>
      <c r="Z29" s="38"/>
      <c r="AA29" s="38"/>
      <c r="AB29" s="38"/>
      <c r="AC29" s="38"/>
      <c r="AD29" s="38"/>
      <c r="AE29" s="38"/>
      <c r="AF29" s="38"/>
      <c r="AG29" s="38"/>
      <c r="AH29" s="38"/>
      <c r="AI29" s="38"/>
      <c r="AJ29" s="38"/>
      <c r="AK29" s="38"/>
      <c r="AL29" s="38"/>
      <c r="AM29" s="38"/>
      <c r="AN29" s="38"/>
      <c r="AO29" s="38"/>
      <c r="AP29" s="38"/>
      <c r="AQ29" s="38"/>
    </row>
    <row r="30" spans="1:43" ht="15.75" customHeight="1" thickBot="1">
      <c r="A30" s="38"/>
      <c r="B30" s="356" t="s">
        <v>12</v>
      </c>
      <c r="C30" s="364"/>
      <c r="D30" s="373" t="s">
        <v>943</v>
      </c>
      <c r="E30" s="359"/>
      <c r="F30" s="359"/>
      <c r="G30" s="359"/>
      <c r="H30" s="359"/>
      <c r="I30" s="359"/>
      <c r="J30" s="359"/>
      <c r="K30" s="359"/>
      <c r="L30" s="359"/>
      <c r="M30" s="359"/>
      <c r="N30" s="359"/>
      <c r="O30" s="359"/>
      <c r="P30" s="359"/>
      <c r="Q30" s="359"/>
      <c r="R30" s="359"/>
      <c r="S30" s="359"/>
      <c r="T30" s="359"/>
      <c r="U30" s="360"/>
      <c r="V30" s="38"/>
      <c r="W30" s="38"/>
      <c r="X30" s="38"/>
      <c r="Y30" s="38"/>
      <c r="Z30" s="38"/>
      <c r="AA30" s="38"/>
      <c r="AB30" s="38"/>
      <c r="AC30" s="38"/>
      <c r="AD30" s="38"/>
      <c r="AE30" s="38"/>
      <c r="AF30" s="38"/>
      <c r="AG30" s="38"/>
      <c r="AH30" s="38"/>
      <c r="AI30" s="38"/>
      <c r="AJ30" s="38"/>
      <c r="AK30" s="38"/>
      <c r="AL30" s="38"/>
      <c r="AM30" s="38"/>
      <c r="AN30" s="38"/>
      <c r="AO30" s="38"/>
      <c r="AP30" s="38"/>
      <c r="AQ30" s="38"/>
    </row>
    <row r="31" spans="1:43" ht="4.5" customHeight="1" thickBot="1">
      <c r="A31" s="38"/>
      <c r="B31" s="55"/>
      <c r="C31" s="55"/>
      <c r="D31" s="39"/>
      <c r="E31" s="39"/>
      <c r="F31" s="39"/>
      <c r="G31" s="39"/>
      <c r="H31" s="39"/>
      <c r="I31" s="39"/>
      <c r="J31" s="39"/>
      <c r="K31" s="39"/>
      <c r="L31" s="39"/>
      <c r="M31" s="39"/>
      <c r="N31" s="39"/>
      <c r="O31" s="39"/>
      <c r="P31" s="39"/>
      <c r="Q31" s="39"/>
      <c r="R31" s="39"/>
      <c r="S31" s="39"/>
      <c r="T31" s="39"/>
      <c r="U31" s="39"/>
      <c r="V31" s="38"/>
      <c r="W31" s="38"/>
      <c r="X31" s="38"/>
      <c r="Y31" s="38"/>
      <c r="Z31" s="38"/>
      <c r="AA31" s="38"/>
      <c r="AB31" s="38"/>
      <c r="AC31" s="38"/>
      <c r="AD31" s="38"/>
      <c r="AE31" s="38"/>
      <c r="AF31" s="38"/>
      <c r="AG31" s="38"/>
      <c r="AH31" s="38"/>
      <c r="AI31" s="38"/>
      <c r="AJ31" s="38"/>
      <c r="AK31" s="38"/>
      <c r="AL31" s="38"/>
      <c r="AM31" s="38"/>
      <c r="AN31" s="38"/>
      <c r="AO31" s="38"/>
      <c r="AP31" s="38"/>
      <c r="AQ31" s="38"/>
    </row>
    <row r="32" spans="1:43" ht="15.75" customHeight="1" thickBot="1">
      <c r="A32" s="38"/>
      <c r="B32" s="350" t="s">
        <v>61</v>
      </c>
      <c r="C32" s="351"/>
      <c r="D32" s="351"/>
      <c r="E32" s="63"/>
      <c r="F32" s="64"/>
      <c r="G32" s="63"/>
      <c r="H32" s="64"/>
      <c r="I32" s="65"/>
      <c r="J32" s="64"/>
      <c r="K32" s="63"/>
      <c r="L32" s="64"/>
      <c r="M32" s="63"/>
      <c r="N32" s="64"/>
      <c r="O32" s="63"/>
      <c r="P32" s="64"/>
      <c r="Q32" s="63"/>
      <c r="R32" s="64"/>
      <c r="S32" s="63"/>
      <c r="T32" s="64"/>
      <c r="U32" s="67"/>
      <c r="V32" s="38"/>
      <c r="W32" s="38"/>
      <c r="X32" s="38"/>
      <c r="Y32" s="38"/>
      <c r="Z32" s="38"/>
      <c r="AA32" s="38"/>
      <c r="AB32" s="38"/>
      <c r="AC32" s="38"/>
      <c r="AD32" s="38"/>
      <c r="AE32" s="38"/>
      <c r="AF32" s="38"/>
      <c r="AG32" s="38"/>
      <c r="AH32" s="38"/>
      <c r="AI32" s="38"/>
      <c r="AJ32" s="38"/>
      <c r="AK32" s="38"/>
      <c r="AL32" s="38"/>
      <c r="AM32" s="38"/>
      <c r="AN32" s="38"/>
      <c r="AO32" s="38"/>
      <c r="AP32" s="38"/>
      <c r="AQ32" s="38"/>
    </row>
    <row r="33" spans="1:43" ht="15.75" customHeight="1">
      <c r="A33" s="38"/>
      <c r="B33" s="352" t="s">
        <v>11</v>
      </c>
      <c r="C33" s="362"/>
      <c r="D33" s="57">
        <f>MROUND(T15*0.65,AQ6)</f>
        <v>30</v>
      </c>
      <c r="E33" s="48">
        <v>5</v>
      </c>
      <c r="F33" s="47">
        <f>MROUND(T15*0.75,AQ6)</f>
        <v>35</v>
      </c>
      <c r="G33" s="48">
        <v>5</v>
      </c>
      <c r="H33" s="60">
        <f>MROUND(T15*0.85,AQ6)</f>
        <v>37.5</v>
      </c>
      <c r="I33" s="61">
        <v>5</v>
      </c>
      <c r="J33" s="47"/>
      <c r="K33" s="48"/>
      <c r="L33" s="47"/>
      <c r="M33" s="48"/>
      <c r="N33" s="47"/>
      <c r="O33" s="48"/>
      <c r="P33" s="47"/>
      <c r="Q33" s="48"/>
      <c r="R33" s="47"/>
      <c r="S33" s="48"/>
      <c r="T33" s="47"/>
      <c r="U33" s="49"/>
      <c r="V33" s="38"/>
      <c r="W33" s="38"/>
      <c r="X33" s="38"/>
      <c r="Y33" s="38"/>
      <c r="Z33" s="38"/>
      <c r="AA33" s="38"/>
      <c r="AB33" s="38"/>
      <c r="AC33" s="38"/>
      <c r="AD33" s="38"/>
      <c r="AE33" s="38"/>
      <c r="AF33" s="38"/>
      <c r="AG33" s="38"/>
      <c r="AH33" s="38"/>
      <c r="AI33" s="38"/>
      <c r="AJ33" s="38"/>
      <c r="AK33" s="38"/>
      <c r="AL33" s="38"/>
      <c r="AM33" s="38"/>
      <c r="AN33" s="38"/>
      <c r="AO33" s="38"/>
      <c r="AP33" s="38"/>
      <c r="AQ33" s="38"/>
    </row>
    <row r="34" spans="1:43" ht="15.75" customHeight="1">
      <c r="A34" s="38"/>
      <c r="B34" s="354" t="s">
        <v>52</v>
      </c>
      <c r="C34" s="363"/>
      <c r="D34" s="62">
        <f>MROUND(L15*0.6,AQ6)</f>
        <v>62.5</v>
      </c>
      <c r="E34" s="51">
        <v>10</v>
      </c>
      <c r="F34" s="50">
        <f>MROUND(L15*0.6,AQ6)</f>
        <v>62.5</v>
      </c>
      <c r="G34" s="51">
        <v>10</v>
      </c>
      <c r="H34" s="50">
        <f>MROUND(L15*0.6,AQ6)</f>
        <v>62.5</v>
      </c>
      <c r="I34" s="51">
        <v>10</v>
      </c>
      <c r="J34" s="50">
        <f>H34</f>
        <v>62.5</v>
      </c>
      <c r="K34" s="51">
        <v>10</v>
      </c>
      <c r="L34" s="50">
        <f>J34</f>
        <v>62.5</v>
      </c>
      <c r="M34" s="51">
        <v>10</v>
      </c>
      <c r="N34" s="50"/>
      <c r="O34" s="51"/>
      <c r="P34" s="50"/>
      <c r="Q34" s="51"/>
      <c r="R34" s="50"/>
      <c r="S34" s="51"/>
      <c r="T34" s="50"/>
      <c r="U34" s="53"/>
      <c r="V34" s="38"/>
      <c r="W34" s="38"/>
      <c r="X34" s="38"/>
      <c r="Y34" s="38"/>
      <c r="Z34" s="38"/>
      <c r="AA34" s="38"/>
      <c r="AB34" s="38"/>
      <c r="AC34" s="38"/>
      <c r="AD34" s="38"/>
      <c r="AE34" s="38"/>
      <c r="AF34" s="38"/>
      <c r="AG34" s="38"/>
      <c r="AH34" s="38"/>
      <c r="AI34" s="38"/>
      <c r="AJ34" s="38"/>
      <c r="AK34" s="38"/>
      <c r="AL34" s="38"/>
      <c r="AM34" s="38"/>
      <c r="AN34" s="38"/>
      <c r="AO34" s="38"/>
      <c r="AP34" s="38"/>
      <c r="AQ34" s="38"/>
    </row>
    <row r="35" spans="1:43" ht="15.75" customHeight="1" thickBot="1">
      <c r="A35" s="38"/>
      <c r="B35" s="356" t="s">
        <v>12</v>
      </c>
      <c r="C35" s="364"/>
      <c r="D35" s="372" t="s">
        <v>941</v>
      </c>
      <c r="E35" s="359"/>
      <c r="F35" s="359"/>
      <c r="G35" s="359"/>
      <c r="H35" s="359"/>
      <c r="I35" s="359"/>
      <c r="J35" s="359"/>
      <c r="K35" s="359"/>
      <c r="L35" s="359"/>
      <c r="M35" s="359"/>
      <c r="N35" s="359"/>
      <c r="O35" s="359"/>
      <c r="P35" s="359"/>
      <c r="Q35" s="359"/>
      <c r="R35" s="359"/>
      <c r="S35" s="359"/>
      <c r="T35" s="359"/>
      <c r="U35" s="360"/>
      <c r="V35" s="38"/>
      <c r="W35" s="38"/>
      <c r="X35" s="38"/>
      <c r="Y35" s="38"/>
      <c r="Z35" s="38"/>
      <c r="AA35" s="38"/>
      <c r="AB35" s="38"/>
      <c r="AC35" s="38"/>
      <c r="AD35" s="38"/>
      <c r="AE35" s="38"/>
      <c r="AF35" s="38"/>
      <c r="AG35" s="38"/>
      <c r="AH35" s="38"/>
      <c r="AI35" s="38"/>
      <c r="AJ35" s="38"/>
      <c r="AK35" s="38"/>
      <c r="AL35" s="38"/>
      <c r="AM35" s="38"/>
      <c r="AN35" s="38"/>
      <c r="AO35" s="38"/>
      <c r="AP35" s="38"/>
      <c r="AQ35" s="38"/>
    </row>
    <row r="36" spans="1:43" ht="4.5" customHeight="1" thickBot="1">
      <c r="A36" s="38"/>
      <c r="B36" s="55"/>
      <c r="C36" s="55"/>
      <c r="D36" s="39"/>
      <c r="E36" s="39"/>
      <c r="F36" s="39"/>
      <c r="G36" s="39"/>
      <c r="H36" s="39"/>
      <c r="I36" s="39"/>
      <c r="J36" s="39"/>
      <c r="K36" s="39"/>
      <c r="L36" s="39"/>
      <c r="M36" s="39"/>
      <c r="N36" s="39"/>
      <c r="O36" s="39"/>
      <c r="P36" s="39"/>
      <c r="Q36" s="39"/>
      <c r="R36" s="39"/>
      <c r="S36" s="39"/>
      <c r="T36" s="39"/>
      <c r="U36" s="39"/>
      <c r="V36" s="38"/>
      <c r="W36" s="38"/>
      <c r="X36" s="38"/>
      <c r="Y36" s="38"/>
      <c r="Z36" s="38"/>
      <c r="AA36" s="38"/>
      <c r="AB36" s="38"/>
      <c r="AC36" s="38"/>
      <c r="AD36" s="38"/>
      <c r="AE36" s="38"/>
      <c r="AF36" s="38"/>
      <c r="AG36" s="38"/>
      <c r="AH36" s="38"/>
      <c r="AI36" s="38"/>
      <c r="AJ36" s="38"/>
      <c r="AK36" s="38"/>
      <c r="AL36" s="38"/>
      <c r="AM36" s="38"/>
      <c r="AN36" s="38"/>
      <c r="AO36" s="38"/>
      <c r="AP36" s="38"/>
      <c r="AQ36" s="38"/>
    </row>
    <row r="37" spans="1:43" ht="15.75" customHeight="1" thickBot="1">
      <c r="A37" s="38"/>
      <c r="B37" s="350" t="s">
        <v>62</v>
      </c>
      <c r="C37" s="351"/>
      <c r="D37" s="351"/>
      <c r="E37" s="63"/>
      <c r="F37" s="64"/>
      <c r="G37" s="63"/>
      <c r="H37" s="64"/>
      <c r="I37" s="65"/>
      <c r="J37" s="64"/>
      <c r="K37" s="63"/>
      <c r="L37" s="64"/>
      <c r="M37" s="63"/>
      <c r="N37" s="64"/>
      <c r="O37" s="63"/>
      <c r="P37" s="64"/>
      <c r="Q37" s="63"/>
      <c r="R37" s="64"/>
      <c r="S37" s="63"/>
      <c r="T37" s="64"/>
      <c r="U37" s="66"/>
      <c r="V37" s="38"/>
      <c r="W37" s="38"/>
      <c r="X37" s="38"/>
      <c r="Y37" s="38"/>
      <c r="Z37" s="38"/>
      <c r="AA37" s="38"/>
      <c r="AB37" s="38"/>
      <c r="AC37" s="38"/>
      <c r="AD37" s="38"/>
      <c r="AE37" s="38"/>
      <c r="AF37" s="38"/>
      <c r="AG37" s="38"/>
      <c r="AH37" s="38"/>
      <c r="AI37" s="38"/>
      <c r="AJ37" s="38"/>
      <c r="AK37" s="38"/>
      <c r="AL37" s="38"/>
      <c r="AM37" s="38"/>
      <c r="AN37" s="38"/>
      <c r="AO37" s="38"/>
      <c r="AP37" s="38"/>
      <c r="AQ37" s="38"/>
    </row>
    <row r="38" spans="1:43" ht="15.75" customHeight="1">
      <c r="A38" s="38"/>
      <c r="B38" s="352" t="s">
        <v>56</v>
      </c>
      <c r="C38" s="362"/>
      <c r="D38" s="57">
        <f>MROUND($AB$14*0.65,$AQ$6)</f>
        <v>65</v>
      </c>
      <c r="E38" s="48">
        <v>5</v>
      </c>
      <c r="F38" s="57">
        <f>MROUND($AB$14*0.75,$AQ$6)</f>
        <v>75</v>
      </c>
      <c r="G38" s="48">
        <v>5</v>
      </c>
      <c r="H38" s="76">
        <f>MROUND($AB$14*0.85,$AQ$6)</f>
        <v>85</v>
      </c>
      <c r="I38" s="61">
        <v>5</v>
      </c>
      <c r="J38" s="57">
        <f>MROUND($AB$14*0.65,$AQ$6)</f>
        <v>65</v>
      </c>
      <c r="K38" s="51">
        <v>5</v>
      </c>
      <c r="L38" s="57">
        <f>MROUND($AB$14*0.65,$AQ$6)</f>
        <v>65</v>
      </c>
      <c r="M38" s="51">
        <v>5</v>
      </c>
      <c r="N38" s="50"/>
      <c r="O38" s="51"/>
      <c r="P38" s="50"/>
      <c r="Q38" s="51"/>
      <c r="R38" s="50"/>
      <c r="S38" s="51"/>
      <c r="T38" s="50"/>
      <c r="U38" s="52"/>
      <c r="V38" s="38"/>
      <c r="W38" s="38"/>
      <c r="X38" s="38"/>
      <c r="Y38" s="38"/>
      <c r="Z38" s="38"/>
      <c r="AA38" s="38"/>
      <c r="AB38" s="38"/>
      <c r="AC38" s="38"/>
      <c r="AD38" s="38"/>
      <c r="AE38" s="38"/>
      <c r="AF38" s="38"/>
      <c r="AG38" s="38"/>
      <c r="AH38" s="38"/>
      <c r="AI38" s="38"/>
      <c r="AJ38" s="38"/>
      <c r="AK38" s="38"/>
      <c r="AL38" s="38"/>
      <c r="AM38" s="38"/>
      <c r="AN38" s="38"/>
      <c r="AO38" s="38"/>
      <c r="AP38" s="38"/>
      <c r="AQ38" s="38"/>
    </row>
    <row r="39" spans="1:43" ht="15.75" customHeight="1">
      <c r="A39" s="38"/>
      <c r="B39" s="354" t="s">
        <v>63</v>
      </c>
      <c r="C39" s="355"/>
      <c r="D39" s="77">
        <f>MROUND(H23*0.6,AQ6)</f>
        <v>85</v>
      </c>
      <c r="E39" s="51">
        <v>10</v>
      </c>
      <c r="F39" s="50">
        <f>D39</f>
        <v>85</v>
      </c>
      <c r="G39" s="51">
        <v>10</v>
      </c>
      <c r="H39" s="50">
        <f>D39</f>
        <v>85</v>
      </c>
      <c r="I39" s="51">
        <v>10</v>
      </c>
      <c r="J39" s="50">
        <f>D39</f>
        <v>85</v>
      </c>
      <c r="K39" s="51">
        <v>10</v>
      </c>
      <c r="L39" s="50">
        <f>D39</f>
        <v>85</v>
      </c>
      <c r="M39" s="51">
        <v>10</v>
      </c>
      <c r="N39" s="50"/>
      <c r="O39" s="51"/>
      <c r="P39" s="50"/>
      <c r="Q39" s="51"/>
      <c r="R39" s="50"/>
      <c r="S39" s="51"/>
      <c r="T39" s="50"/>
      <c r="U39" s="53"/>
      <c r="V39" s="38"/>
      <c r="W39" s="38"/>
      <c r="X39" s="38"/>
      <c r="Y39" s="38"/>
      <c r="Z39" s="38"/>
      <c r="AA39" s="38"/>
      <c r="AB39" s="38"/>
      <c r="AC39" s="38"/>
      <c r="AD39" s="38"/>
      <c r="AE39" s="38"/>
      <c r="AF39" s="38"/>
      <c r="AG39" s="38"/>
      <c r="AH39" s="38"/>
      <c r="AI39" s="38"/>
      <c r="AJ39" s="38"/>
      <c r="AK39" s="38"/>
      <c r="AL39" s="38"/>
      <c r="AM39" s="38"/>
      <c r="AN39" s="38"/>
      <c r="AO39" s="38"/>
      <c r="AP39" s="38"/>
      <c r="AQ39" s="38"/>
    </row>
    <row r="40" spans="1:43" ht="15.75" customHeight="1" thickBot="1">
      <c r="A40" s="38"/>
      <c r="B40" s="356" t="s">
        <v>12</v>
      </c>
      <c r="C40" s="357"/>
      <c r="D40" s="358" t="s">
        <v>57</v>
      </c>
      <c r="E40" s="359"/>
      <c r="F40" s="359"/>
      <c r="G40" s="359"/>
      <c r="H40" s="359"/>
      <c r="I40" s="359"/>
      <c r="J40" s="359"/>
      <c r="K40" s="359"/>
      <c r="L40" s="359"/>
      <c r="M40" s="359"/>
      <c r="N40" s="359"/>
      <c r="O40" s="359"/>
      <c r="P40" s="359"/>
      <c r="Q40" s="359"/>
      <c r="R40" s="359"/>
      <c r="S40" s="359"/>
      <c r="T40" s="359"/>
      <c r="U40" s="360"/>
      <c r="V40" s="38"/>
      <c r="W40" s="38"/>
      <c r="X40" s="38"/>
      <c r="Y40" s="38"/>
      <c r="Z40" s="38"/>
      <c r="AA40" s="38"/>
      <c r="AB40" s="38"/>
      <c r="AC40" s="38"/>
      <c r="AD40" s="38"/>
      <c r="AE40" s="38"/>
      <c r="AF40" s="38"/>
      <c r="AG40" s="38"/>
      <c r="AH40" s="38"/>
      <c r="AI40" s="38"/>
      <c r="AJ40" s="38"/>
      <c r="AK40" s="38"/>
      <c r="AL40" s="38"/>
      <c r="AM40" s="38"/>
      <c r="AN40" s="38"/>
      <c r="AO40" s="38"/>
      <c r="AP40" s="38"/>
      <c r="AQ40" s="38"/>
    </row>
    <row r="41" spans="1:43" ht="4.5" customHeight="1" thickBot="1">
      <c r="A41" s="38"/>
      <c r="B41" s="38"/>
      <c r="C41" s="38"/>
      <c r="D41" s="39"/>
      <c r="E41" s="39"/>
      <c r="F41" s="39"/>
      <c r="G41" s="39"/>
      <c r="H41" s="39"/>
      <c r="I41" s="39"/>
      <c r="J41" s="39"/>
      <c r="K41" s="39"/>
      <c r="L41" s="39"/>
      <c r="M41" s="39"/>
      <c r="N41" s="39"/>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row>
    <row r="42" spans="1:43" ht="15.75" customHeight="1" thickBot="1">
      <c r="A42" s="38"/>
      <c r="B42" s="350" t="s">
        <v>64</v>
      </c>
      <c r="C42" s="351"/>
      <c r="D42" s="351"/>
      <c r="E42" s="63"/>
      <c r="F42" s="64"/>
      <c r="G42" s="63"/>
      <c r="H42" s="64"/>
      <c r="I42" s="65"/>
      <c r="J42" s="64"/>
      <c r="K42" s="63"/>
      <c r="L42" s="64"/>
      <c r="M42" s="63"/>
      <c r="N42" s="64"/>
      <c r="O42" s="63"/>
      <c r="P42" s="64"/>
      <c r="Q42" s="63"/>
      <c r="R42" s="64"/>
      <c r="S42" s="63"/>
      <c r="T42" s="64"/>
      <c r="U42" s="66"/>
      <c r="V42" s="38"/>
      <c r="W42" s="38"/>
      <c r="X42" s="38"/>
      <c r="Y42" s="38"/>
      <c r="Z42" s="38"/>
      <c r="AA42" s="38"/>
      <c r="AB42" s="38"/>
      <c r="AC42" s="38"/>
      <c r="AD42" s="38"/>
      <c r="AE42" s="38"/>
      <c r="AF42" s="38"/>
      <c r="AG42" s="38"/>
      <c r="AH42" s="38"/>
      <c r="AI42" s="38"/>
      <c r="AJ42" s="38"/>
      <c r="AK42" s="38"/>
      <c r="AL42" s="38"/>
      <c r="AM42" s="38"/>
      <c r="AN42" s="38"/>
      <c r="AO42" s="38"/>
      <c r="AP42" s="38"/>
      <c r="AQ42" s="38"/>
    </row>
    <row r="43" spans="1:43" ht="15.75" customHeight="1">
      <c r="A43" s="38"/>
      <c r="B43" s="354" t="s">
        <v>19</v>
      </c>
      <c r="C43" s="355"/>
      <c r="D43" s="50">
        <f>MROUND($X$15*0.65,$AQ$6)</f>
        <v>47.5</v>
      </c>
      <c r="E43" s="51">
        <v>5</v>
      </c>
      <c r="F43" s="50">
        <f>MROUND($X$15*0.75,$AQ$6)</f>
        <v>55</v>
      </c>
      <c r="G43" s="51">
        <v>5</v>
      </c>
      <c r="H43" s="68">
        <f>MROUND($X$15*0.85,$AQ$6)</f>
        <v>62.5</v>
      </c>
      <c r="I43" s="74">
        <v>5</v>
      </c>
      <c r="J43" s="50"/>
      <c r="K43" s="51"/>
      <c r="L43" s="50"/>
      <c r="M43" s="51"/>
      <c r="N43" s="50"/>
      <c r="O43" s="51"/>
      <c r="P43" s="50"/>
      <c r="Q43" s="51"/>
      <c r="R43" s="50"/>
      <c r="S43" s="51"/>
      <c r="T43" s="50"/>
      <c r="U43" s="52"/>
      <c r="V43" s="38"/>
      <c r="W43" s="38"/>
      <c r="X43" s="38"/>
      <c r="Y43" s="38"/>
      <c r="Z43" s="38"/>
      <c r="AA43" s="38"/>
      <c r="AB43" s="38"/>
      <c r="AC43" s="38"/>
      <c r="AD43" s="38"/>
      <c r="AE43" s="38"/>
      <c r="AF43" s="38"/>
      <c r="AG43" s="38"/>
      <c r="AH43" s="38"/>
      <c r="AI43" s="38"/>
      <c r="AJ43" s="38"/>
      <c r="AK43" s="38"/>
      <c r="AL43" s="38"/>
      <c r="AM43" s="38"/>
      <c r="AN43" s="38"/>
      <c r="AO43" s="38"/>
      <c r="AP43" s="38"/>
      <c r="AQ43" s="38"/>
    </row>
    <row r="44" spans="1:43" ht="15.75" customHeight="1">
      <c r="A44" s="38"/>
      <c r="B44" s="354" t="s">
        <v>59</v>
      </c>
      <c r="C44" s="355"/>
      <c r="D44" s="50">
        <f>MROUND(H28*0.6,$AQ$6)</f>
        <v>62.5</v>
      </c>
      <c r="E44" s="51">
        <v>10</v>
      </c>
      <c r="F44" s="50">
        <f>$D$44</f>
        <v>62.5</v>
      </c>
      <c r="G44" s="51">
        <v>10</v>
      </c>
      <c r="H44" s="50">
        <f>$D$44</f>
        <v>62.5</v>
      </c>
      <c r="I44" s="51">
        <v>10</v>
      </c>
      <c r="J44" s="50">
        <f>$D$44</f>
        <v>62.5</v>
      </c>
      <c r="K44" s="51">
        <v>10</v>
      </c>
      <c r="L44" s="50">
        <f>$D$44</f>
        <v>62.5</v>
      </c>
      <c r="M44" s="51">
        <v>10</v>
      </c>
      <c r="N44" s="50"/>
      <c r="O44" s="51"/>
      <c r="P44" s="50"/>
      <c r="Q44" s="51"/>
      <c r="R44" s="50"/>
      <c r="S44" s="51"/>
      <c r="T44" s="50"/>
      <c r="U44" s="53"/>
      <c r="V44" s="38"/>
      <c r="W44" s="38"/>
      <c r="X44" s="38"/>
      <c r="Y44" s="38"/>
      <c r="Z44" s="38"/>
      <c r="AA44" s="38"/>
      <c r="AB44" s="38"/>
      <c r="AC44" s="38"/>
      <c r="AD44" s="38"/>
      <c r="AE44" s="38"/>
      <c r="AF44" s="38"/>
      <c r="AG44" s="38"/>
      <c r="AH44" s="38"/>
      <c r="AI44" s="38"/>
      <c r="AJ44" s="38"/>
      <c r="AK44" s="38"/>
      <c r="AL44" s="38"/>
      <c r="AM44" s="38"/>
      <c r="AN44" s="38"/>
      <c r="AO44" s="38"/>
      <c r="AP44" s="38"/>
      <c r="AQ44" s="38"/>
    </row>
    <row r="45" spans="1:43" ht="15.75" customHeight="1" thickBot="1">
      <c r="A45" s="38"/>
      <c r="B45" s="356" t="s">
        <v>12</v>
      </c>
      <c r="C45" s="357"/>
      <c r="D45" s="365" t="s">
        <v>60</v>
      </c>
      <c r="E45" s="359"/>
      <c r="F45" s="359"/>
      <c r="G45" s="359"/>
      <c r="H45" s="359"/>
      <c r="I45" s="359"/>
      <c r="J45" s="359"/>
      <c r="K45" s="359"/>
      <c r="L45" s="359"/>
      <c r="M45" s="359"/>
      <c r="N45" s="359"/>
      <c r="O45" s="359"/>
      <c r="P45" s="359"/>
      <c r="Q45" s="359"/>
      <c r="R45" s="359"/>
      <c r="S45" s="359"/>
      <c r="T45" s="359"/>
      <c r="U45" s="360"/>
      <c r="V45" s="38"/>
      <c r="W45" s="38"/>
      <c r="X45" s="38"/>
      <c r="Y45" s="38"/>
      <c r="Z45" s="38"/>
      <c r="AA45" s="38"/>
      <c r="AB45" s="38"/>
      <c r="AC45" s="38"/>
      <c r="AD45" s="38"/>
      <c r="AE45" s="38"/>
      <c r="AF45" s="38"/>
      <c r="AG45" s="38"/>
      <c r="AH45" s="38"/>
      <c r="AI45" s="38"/>
      <c r="AJ45" s="38"/>
      <c r="AK45" s="38"/>
      <c r="AL45" s="38"/>
      <c r="AM45" s="38"/>
      <c r="AN45" s="38"/>
      <c r="AO45" s="38"/>
      <c r="AP45" s="38"/>
      <c r="AQ45" s="38"/>
    </row>
    <row r="46" spans="1:43" ht="15.75" customHeight="1" thickBot="1">
      <c r="A46" s="38"/>
      <c r="B46" s="38"/>
      <c r="C46" s="38"/>
      <c r="D46" s="39"/>
      <c r="E46" s="39"/>
      <c r="F46" s="39"/>
      <c r="G46" s="39"/>
      <c r="H46" s="39"/>
      <c r="I46" s="39"/>
      <c r="J46" s="39"/>
      <c r="K46" s="39"/>
      <c r="L46" s="39"/>
      <c r="M46" s="39"/>
      <c r="N46" s="39"/>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row>
    <row r="47" spans="1:43" ht="15.75" customHeight="1" thickBot="1">
      <c r="A47" s="38"/>
      <c r="B47" s="387" t="s">
        <v>65</v>
      </c>
      <c r="C47" s="388"/>
      <c r="D47" s="388"/>
      <c r="E47" s="42"/>
      <c r="F47" s="42"/>
      <c r="G47" s="42"/>
      <c r="H47" s="42"/>
      <c r="I47" s="42"/>
      <c r="J47" s="42"/>
      <c r="K47" s="43"/>
      <c r="L47" s="42"/>
      <c r="M47" s="43"/>
      <c r="N47" s="42"/>
      <c r="O47" s="44"/>
      <c r="P47" s="45"/>
      <c r="Q47" s="44"/>
      <c r="R47" s="45"/>
      <c r="S47" s="44"/>
      <c r="T47" s="45"/>
      <c r="U47" s="46"/>
      <c r="V47" s="38"/>
      <c r="W47" s="38"/>
      <c r="X47" s="38"/>
      <c r="Y47" s="38"/>
      <c r="Z47" s="38"/>
      <c r="AA47" s="38"/>
      <c r="AB47" s="38"/>
      <c r="AC47" s="38"/>
      <c r="AD47" s="38"/>
      <c r="AE47" s="38"/>
      <c r="AF47" s="38"/>
      <c r="AG47" s="38"/>
      <c r="AH47" s="38"/>
      <c r="AI47" s="38"/>
      <c r="AJ47" s="38"/>
      <c r="AK47" s="38"/>
      <c r="AL47" s="38"/>
      <c r="AM47" s="38"/>
      <c r="AN47" s="38"/>
      <c r="AO47" s="38"/>
      <c r="AP47" s="38"/>
      <c r="AQ47" s="38"/>
    </row>
    <row r="48" spans="1:43">
      <c r="A48" s="39"/>
      <c r="B48" s="352" t="s">
        <v>52</v>
      </c>
      <c r="C48" s="353"/>
      <c r="D48" s="47">
        <f>MROUND(L15*0.7,AQ6)</f>
        <v>72.5</v>
      </c>
      <c r="E48" s="48">
        <v>5</v>
      </c>
      <c r="F48" s="47">
        <f>MROUND(L15*0.8,AQ6)</f>
        <v>82.5</v>
      </c>
      <c r="G48" s="48">
        <v>5</v>
      </c>
      <c r="H48" s="60">
        <f>MROUND(L15*0.9,AQ6)</f>
        <v>92.5</v>
      </c>
      <c r="I48" s="261" t="s">
        <v>863</v>
      </c>
      <c r="J48" s="47"/>
      <c r="K48" s="48"/>
      <c r="L48" s="47"/>
      <c r="M48" s="48"/>
      <c r="N48" s="47"/>
      <c r="O48" s="48"/>
      <c r="P48" s="47"/>
      <c r="Q48" s="48"/>
      <c r="R48" s="47"/>
      <c r="S48" s="48"/>
      <c r="T48" s="47"/>
      <c r="U48" s="49"/>
      <c r="V48" s="39"/>
      <c r="W48" s="39"/>
      <c r="X48" s="39"/>
      <c r="Y48" s="39"/>
      <c r="Z48" s="39"/>
      <c r="AA48" s="39"/>
      <c r="AB48" s="39"/>
      <c r="AC48" s="39"/>
      <c r="AD48" s="39"/>
      <c r="AE48" s="39"/>
      <c r="AF48" s="39"/>
      <c r="AG48" s="39"/>
      <c r="AH48" s="39"/>
      <c r="AI48" s="39"/>
      <c r="AJ48" s="39"/>
      <c r="AK48" s="39"/>
      <c r="AL48" s="39"/>
      <c r="AM48" s="39"/>
      <c r="AN48" s="39"/>
      <c r="AO48" s="39"/>
      <c r="AP48" s="39"/>
      <c r="AQ48" s="39"/>
    </row>
    <row r="49" spans="1:43">
      <c r="A49" s="38"/>
      <c r="B49" s="354" t="s">
        <v>11</v>
      </c>
      <c r="C49" s="355"/>
      <c r="D49" s="50">
        <f>MROUND(T15*0.6,AQ6)</f>
        <v>27.5</v>
      </c>
      <c r="E49" s="51">
        <v>10</v>
      </c>
      <c r="F49" s="50">
        <f>MROUND(T15*0.6,AQ6)</f>
        <v>27.5</v>
      </c>
      <c r="G49" s="51">
        <v>10</v>
      </c>
      <c r="H49" s="50">
        <f>MROUND(T15*0.6,AQ6)</f>
        <v>27.5</v>
      </c>
      <c r="I49" s="51">
        <v>10</v>
      </c>
      <c r="J49" s="50">
        <f>H49</f>
        <v>27.5</v>
      </c>
      <c r="K49" s="51">
        <v>10</v>
      </c>
      <c r="L49" s="50">
        <f>J49</f>
        <v>27.5</v>
      </c>
      <c r="M49" s="51">
        <v>10</v>
      </c>
      <c r="N49" s="50"/>
      <c r="O49" s="51"/>
      <c r="P49" s="50"/>
      <c r="Q49" s="51"/>
      <c r="R49" s="50"/>
      <c r="S49" s="51"/>
      <c r="T49" s="50"/>
      <c r="U49" s="53"/>
      <c r="V49" s="38"/>
      <c r="W49" s="38"/>
      <c r="X49" s="38"/>
      <c r="Y49" s="38"/>
      <c r="Z49" s="38"/>
      <c r="AA49" s="38"/>
      <c r="AB49" s="38"/>
      <c r="AC49" s="38"/>
      <c r="AD49" s="38"/>
      <c r="AE49" s="38"/>
      <c r="AF49" s="38"/>
      <c r="AG49" s="38"/>
      <c r="AH49" s="38"/>
      <c r="AI49" s="38"/>
      <c r="AJ49" s="38"/>
      <c r="AK49" s="38"/>
      <c r="AL49" s="38"/>
      <c r="AM49" s="38"/>
      <c r="AN49" s="38"/>
      <c r="AO49" s="38"/>
      <c r="AP49" s="38"/>
      <c r="AQ49" s="38"/>
    </row>
    <row r="50" spans="1:43" ht="15.75" customHeight="1" thickBot="1">
      <c r="A50" s="38"/>
      <c r="B50" s="356" t="s">
        <v>12</v>
      </c>
      <c r="C50" s="357"/>
      <c r="D50" s="358" t="s">
        <v>54</v>
      </c>
      <c r="E50" s="359"/>
      <c r="F50" s="359"/>
      <c r="G50" s="359"/>
      <c r="H50" s="359"/>
      <c r="I50" s="359"/>
      <c r="J50" s="359"/>
      <c r="K50" s="359"/>
      <c r="L50" s="359"/>
      <c r="M50" s="359"/>
      <c r="N50" s="359"/>
      <c r="O50" s="359"/>
      <c r="P50" s="359"/>
      <c r="Q50" s="359"/>
      <c r="R50" s="359"/>
      <c r="S50" s="359"/>
      <c r="T50" s="359"/>
      <c r="U50" s="360"/>
      <c r="V50" s="38"/>
      <c r="W50" s="38"/>
      <c r="X50" s="38"/>
      <c r="Y50" s="38"/>
      <c r="Z50" s="38"/>
      <c r="AA50" s="38"/>
      <c r="AB50" s="38"/>
      <c r="AC50" s="38"/>
      <c r="AD50" s="38"/>
      <c r="AE50" s="38"/>
      <c r="AF50" s="38"/>
      <c r="AG50" s="38"/>
      <c r="AH50" s="38"/>
      <c r="AI50" s="38"/>
      <c r="AJ50" s="38"/>
      <c r="AK50" s="38"/>
      <c r="AL50" s="38"/>
      <c r="AM50" s="38"/>
      <c r="AN50" s="38"/>
      <c r="AO50" s="38"/>
      <c r="AP50" s="38"/>
      <c r="AQ50" s="38"/>
    </row>
    <row r="51" spans="1:43" ht="4.5" customHeight="1" thickBot="1">
      <c r="A51" s="38"/>
      <c r="B51" s="55"/>
      <c r="C51" s="55"/>
      <c r="D51" s="39"/>
      <c r="E51" s="39"/>
      <c r="F51" s="39"/>
      <c r="G51" s="39"/>
      <c r="H51" s="39"/>
      <c r="I51" s="39"/>
      <c r="J51" s="39"/>
      <c r="K51" s="39"/>
      <c r="L51" s="39"/>
      <c r="M51" s="39"/>
      <c r="N51" s="39"/>
      <c r="O51" s="39"/>
      <c r="P51" s="39"/>
      <c r="Q51" s="39"/>
      <c r="R51" s="39"/>
      <c r="S51" s="39"/>
      <c r="T51" s="39"/>
      <c r="U51" s="39"/>
      <c r="V51" s="38"/>
      <c r="W51" s="38"/>
      <c r="X51" s="38"/>
      <c r="Y51" s="38"/>
      <c r="Z51" s="38"/>
      <c r="AA51" s="38"/>
      <c r="AB51" s="38"/>
      <c r="AC51" s="38"/>
      <c r="AD51" s="38"/>
      <c r="AE51" s="38"/>
      <c r="AF51" s="38"/>
      <c r="AG51" s="38"/>
      <c r="AH51" s="38"/>
      <c r="AI51" s="38"/>
      <c r="AJ51" s="38"/>
      <c r="AK51" s="38"/>
      <c r="AL51" s="38"/>
      <c r="AM51" s="38"/>
      <c r="AN51" s="38"/>
      <c r="AO51" s="38"/>
      <c r="AP51" s="38"/>
      <c r="AQ51" s="38"/>
    </row>
    <row r="52" spans="1:43" ht="15.75" customHeight="1" thickBot="1">
      <c r="A52" s="38"/>
      <c r="B52" s="361" t="s">
        <v>55</v>
      </c>
      <c r="C52" s="353"/>
      <c r="D52" s="353"/>
      <c r="E52" s="56"/>
      <c r="F52" s="57"/>
      <c r="G52" s="56"/>
      <c r="H52" s="57"/>
      <c r="I52" s="58"/>
      <c r="J52" s="57"/>
      <c r="K52" s="56"/>
      <c r="L52" s="57"/>
      <c r="M52" s="56"/>
      <c r="N52" s="57"/>
      <c r="O52" s="56"/>
      <c r="P52" s="57"/>
      <c r="Q52" s="56"/>
      <c r="R52" s="57"/>
      <c r="S52" s="56"/>
      <c r="T52" s="57"/>
      <c r="U52" s="59"/>
      <c r="V52" s="38"/>
      <c r="W52" s="38"/>
      <c r="X52" s="38"/>
      <c r="Y52" s="38"/>
      <c r="Z52" s="38"/>
      <c r="AA52" s="38"/>
      <c r="AB52" s="38"/>
      <c r="AC52" s="38"/>
      <c r="AD52" s="38"/>
      <c r="AE52" s="38"/>
      <c r="AF52" s="38"/>
      <c r="AG52" s="38"/>
      <c r="AH52" s="38"/>
      <c r="AI52" s="38"/>
      <c r="AJ52" s="38"/>
      <c r="AK52" s="38"/>
      <c r="AL52" s="38"/>
      <c r="AM52" s="38"/>
      <c r="AN52" s="38"/>
      <c r="AO52" s="38"/>
      <c r="AP52" s="38"/>
      <c r="AQ52" s="38"/>
    </row>
    <row r="53" spans="1:43" ht="15.75" customHeight="1">
      <c r="A53" s="38"/>
      <c r="B53" s="352" t="s">
        <v>8</v>
      </c>
      <c r="C53" s="353"/>
      <c r="D53" s="47">
        <f>MROUND(P15*0.7,AQ6)</f>
        <v>115</v>
      </c>
      <c r="E53" s="48">
        <v>5</v>
      </c>
      <c r="F53" s="47">
        <f>MROUND(P15*0.8,AQ6)</f>
        <v>132.5</v>
      </c>
      <c r="G53" s="48">
        <v>5</v>
      </c>
      <c r="H53" s="260">
        <f>MROUND(P15*0.9,AQ6)</f>
        <v>147.5</v>
      </c>
      <c r="I53" s="261" t="s">
        <v>863</v>
      </c>
      <c r="J53" s="47"/>
      <c r="K53" s="48"/>
      <c r="L53" s="47"/>
      <c r="M53" s="48"/>
      <c r="N53" s="47"/>
      <c r="O53" s="48"/>
      <c r="P53" s="47"/>
      <c r="Q53" s="48"/>
      <c r="R53" s="47"/>
      <c r="S53" s="48"/>
      <c r="T53" s="47"/>
      <c r="U53" s="49"/>
      <c r="V53" s="38"/>
      <c r="W53" s="38"/>
      <c r="X53" s="38"/>
      <c r="Y53" s="38"/>
      <c r="Z53" s="38"/>
      <c r="AA53" s="38"/>
      <c r="AB53" s="38"/>
      <c r="AC53" s="38"/>
      <c r="AD53" s="38"/>
      <c r="AE53" s="38"/>
      <c r="AF53" s="38"/>
      <c r="AG53" s="38"/>
      <c r="AH53" s="38"/>
      <c r="AI53" s="38"/>
      <c r="AJ53" s="38"/>
      <c r="AK53" s="38"/>
      <c r="AL53" s="38"/>
      <c r="AM53" s="38"/>
      <c r="AN53" s="38"/>
      <c r="AO53" s="38"/>
      <c r="AP53" s="38"/>
      <c r="AQ53" s="38"/>
    </row>
    <row r="54" spans="1:43" ht="15.75" customHeight="1">
      <c r="A54" s="38"/>
      <c r="B54" s="354" t="s">
        <v>56</v>
      </c>
      <c r="C54" s="355"/>
      <c r="D54" s="50">
        <f>MROUND(D68*0.7,AQ6)</f>
        <v>45</v>
      </c>
      <c r="E54" s="51">
        <v>10</v>
      </c>
      <c r="F54" s="50">
        <f>D54</f>
        <v>45</v>
      </c>
      <c r="G54" s="51">
        <v>10</v>
      </c>
      <c r="H54" s="50">
        <f>D54</f>
        <v>45</v>
      </c>
      <c r="I54" s="51">
        <v>10</v>
      </c>
      <c r="J54" s="50">
        <f>D54</f>
        <v>45</v>
      </c>
      <c r="K54" s="51">
        <v>10</v>
      </c>
      <c r="L54" s="50">
        <f>D54</f>
        <v>45</v>
      </c>
      <c r="M54" s="51">
        <v>10</v>
      </c>
      <c r="N54" s="50"/>
      <c r="O54" s="51"/>
      <c r="P54" s="50"/>
      <c r="Q54" s="51"/>
      <c r="R54" s="50"/>
      <c r="S54" s="51"/>
      <c r="T54" s="50"/>
      <c r="U54" s="53"/>
      <c r="V54" s="38"/>
      <c r="W54" s="38"/>
      <c r="X54" s="38"/>
      <c r="Y54" s="38"/>
      <c r="Z54" s="38"/>
      <c r="AA54" s="38"/>
      <c r="AB54" s="38"/>
      <c r="AC54" s="38"/>
      <c r="AD54" s="38"/>
      <c r="AE54" s="38"/>
      <c r="AF54" s="38"/>
      <c r="AG54" s="38"/>
      <c r="AH54" s="38"/>
      <c r="AI54" s="38"/>
      <c r="AJ54" s="38"/>
      <c r="AK54" s="38"/>
      <c r="AL54" s="38"/>
      <c r="AM54" s="38"/>
      <c r="AN54" s="38"/>
      <c r="AO54" s="38"/>
      <c r="AP54" s="38"/>
      <c r="AQ54" s="38"/>
    </row>
    <row r="55" spans="1:43" ht="15.75" customHeight="1" thickBot="1">
      <c r="A55" s="38"/>
      <c r="B55" s="356" t="s">
        <v>12</v>
      </c>
      <c r="C55" s="357"/>
      <c r="D55" s="358" t="s">
        <v>57</v>
      </c>
      <c r="E55" s="359"/>
      <c r="F55" s="359"/>
      <c r="G55" s="359"/>
      <c r="H55" s="359"/>
      <c r="I55" s="359"/>
      <c r="J55" s="359"/>
      <c r="K55" s="359"/>
      <c r="L55" s="359"/>
      <c r="M55" s="359"/>
      <c r="N55" s="359"/>
      <c r="O55" s="359"/>
      <c r="P55" s="359"/>
      <c r="Q55" s="359"/>
      <c r="R55" s="359"/>
      <c r="S55" s="359"/>
      <c r="T55" s="359"/>
      <c r="U55" s="360"/>
      <c r="V55" s="38"/>
      <c r="W55" s="38"/>
      <c r="X55" s="38"/>
      <c r="Y55" s="38"/>
      <c r="Z55" s="38"/>
      <c r="AA55" s="38"/>
      <c r="AB55" s="38"/>
      <c r="AC55" s="38"/>
      <c r="AD55" s="38"/>
      <c r="AE55" s="38"/>
      <c r="AF55" s="38"/>
      <c r="AG55" s="38"/>
      <c r="AH55" s="38"/>
      <c r="AI55" s="38"/>
      <c r="AJ55" s="38"/>
      <c r="AK55" s="38"/>
      <c r="AL55" s="38"/>
      <c r="AM55" s="38"/>
      <c r="AN55" s="38"/>
      <c r="AO55" s="38"/>
      <c r="AP55" s="38"/>
      <c r="AQ55" s="38"/>
    </row>
    <row r="56" spans="1:43" ht="4.5" customHeight="1" thickBot="1">
      <c r="A56" s="38"/>
      <c r="B56" s="55"/>
      <c r="C56" s="55"/>
      <c r="D56" s="39"/>
      <c r="E56" s="39"/>
      <c r="F56" s="39"/>
      <c r="G56" s="39"/>
      <c r="H56" s="39"/>
      <c r="I56" s="39"/>
      <c r="J56" s="39"/>
      <c r="K56" s="39"/>
      <c r="L56" s="39"/>
      <c r="M56" s="39"/>
      <c r="N56" s="39"/>
      <c r="O56" s="39"/>
      <c r="P56" s="39"/>
      <c r="Q56" s="39"/>
      <c r="R56" s="39"/>
      <c r="S56" s="39"/>
      <c r="T56" s="39"/>
      <c r="U56" s="39"/>
      <c r="V56" s="38"/>
      <c r="W56" s="38"/>
      <c r="X56" s="38"/>
      <c r="Y56" s="38"/>
      <c r="Z56" s="38"/>
      <c r="AA56" s="38"/>
      <c r="AB56" s="38"/>
      <c r="AC56" s="38"/>
      <c r="AD56" s="38"/>
      <c r="AE56" s="38"/>
      <c r="AF56" s="38"/>
      <c r="AG56" s="38"/>
      <c r="AH56" s="38"/>
      <c r="AI56" s="38"/>
      <c r="AJ56" s="38"/>
      <c r="AK56" s="38"/>
      <c r="AL56" s="38"/>
      <c r="AM56" s="38"/>
      <c r="AN56" s="38"/>
      <c r="AO56" s="38"/>
      <c r="AP56" s="38"/>
      <c r="AQ56" s="38"/>
    </row>
    <row r="57" spans="1:43" ht="15.75" customHeight="1" thickBot="1">
      <c r="A57" s="38"/>
      <c r="B57" s="350" t="s">
        <v>58</v>
      </c>
      <c r="C57" s="351"/>
      <c r="D57" s="351"/>
      <c r="E57" s="63"/>
      <c r="F57" s="64"/>
      <c r="G57" s="63"/>
      <c r="H57" s="64"/>
      <c r="I57" s="65"/>
      <c r="J57" s="64"/>
      <c r="K57" s="63"/>
      <c r="L57" s="64"/>
      <c r="M57" s="63"/>
      <c r="N57" s="64"/>
      <c r="O57" s="63"/>
      <c r="P57" s="64"/>
      <c r="Q57" s="63"/>
      <c r="R57" s="64"/>
      <c r="S57" s="63"/>
      <c r="T57" s="64"/>
      <c r="U57" s="66"/>
      <c r="V57" s="38"/>
      <c r="W57" s="38"/>
      <c r="X57" s="38"/>
      <c r="Y57" s="38"/>
      <c r="Z57" s="38"/>
      <c r="AA57" s="38"/>
      <c r="AB57" s="38"/>
      <c r="AC57" s="38"/>
      <c r="AD57" s="38"/>
      <c r="AE57" s="38"/>
      <c r="AF57" s="38"/>
      <c r="AG57" s="38"/>
      <c r="AH57" s="38"/>
      <c r="AI57" s="38"/>
      <c r="AJ57" s="38"/>
      <c r="AK57" s="38"/>
      <c r="AL57" s="38"/>
      <c r="AM57" s="38"/>
      <c r="AN57" s="38"/>
      <c r="AO57" s="38"/>
      <c r="AP57" s="38"/>
      <c r="AQ57" s="38"/>
    </row>
    <row r="58" spans="1:43" ht="15.75" customHeight="1">
      <c r="A58" s="38"/>
      <c r="B58" s="366" t="s">
        <v>59</v>
      </c>
      <c r="C58" s="367"/>
      <c r="D58" s="57">
        <f>MROUND(H15*0.65,AQ6)</f>
        <v>80</v>
      </c>
      <c r="E58" s="48">
        <v>5</v>
      </c>
      <c r="F58" s="47">
        <f>MROUND(H15*0.75,AQ6)</f>
        <v>92.5</v>
      </c>
      <c r="G58" s="48">
        <v>5</v>
      </c>
      <c r="H58" s="60">
        <f>MROUND(H15*0.85,AQ6)</f>
        <v>105</v>
      </c>
      <c r="I58" s="261" t="s">
        <v>863</v>
      </c>
      <c r="J58" s="47"/>
      <c r="K58" s="48"/>
      <c r="L58" s="47"/>
      <c r="M58" s="48"/>
      <c r="N58" s="47"/>
      <c r="O58" s="48"/>
      <c r="P58" s="47"/>
      <c r="Q58" s="48"/>
      <c r="R58" s="47"/>
      <c r="S58" s="48"/>
      <c r="T58" s="47"/>
      <c r="U58" s="49"/>
      <c r="V58" s="38"/>
      <c r="W58" s="38"/>
      <c r="X58" s="38"/>
      <c r="Y58" s="38"/>
      <c r="Z58" s="38"/>
      <c r="AA58" s="38"/>
      <c r="AB58" s="38"/>
      <c r="AC58" s="38"/>
      <c r="AD58" s="38"/>
      <c r="AE58" s="38"/>
      <c r="AF58" s="38"/>
      <c r="AG58" s="38"/>
      <c r="AH58" s="38"/>
      <c r="AI58" s="38"/>
      <c r="AJ58" s="38"/>
      <c r="AK58" s="38"/>
      <c r="AL58" s="38"/>
      <c r="AM58" s="38"/>
      <c r="AN58" s="38"/>
      <c r="AO58" s="38"/>
      <c r="AP58" s="38"/>
      <c r="AQ58" s="38"/>
    </row>
    <row r="59" spans="1:43" ht="15.75" customHeight="1">
      <c r="A59" s="38"/>
      <c r="B59" s="354" t="s">
        <v>59</v>
      </c>
      <c r="C59" s="363"/>
      <c r="D59" s="62">
        <f>MROUND(H58*0.6,AQ6)</f>
        <v>62.5</v>
      </c>
      <c r="E59" s="51">
        <v>10</v>
      </c>
      <c r="F59" s="62">
        <f>$D$29</f>
        <v>62.5</v>
      </c>
      <c r="G59" s="75">
        <v>10</v>
      </c>
      <c r="H59" s="62">
        <f>$D$29</f>
        <v>62.5</v>
      </c>
      <c r="I59" s="75">
        <v>10</v>
      </c>
      <c r="J59" s="62">
        <f>$D$29</f>
        <v>62.5</v>
      </c>
      <c r="K59" s="75">
        <v>10</v>
      </c>
      <c r="L59" s="62">
        <f>$D$29</f>
        <v>62.5</v>
      </c>
      <c r="M59" s="75">
        <v>10</v>
      </c>
      <c r="N59" s="50"/>
      <c r="O59" s="51"/>
      <c r="P59" s="50"/>
      <c r="Q59" s="51"/>
      <c r="R59" s="50"/>
      <c r="S59" s="51"/>
      <c r="T59" s="50"/>
      <c r="U59" s="53"/>
      <c r="V59" s="38"/>
      <c r="W59" s="38"/>
      <c r="X59" s="38"/>
      <c r="Y59" s="38"/>
      <c r="Z59" s="38"/>
      <c r="AA59" s="38"/>
      <c r="AB59" s="38"/>
      <c r="AC59" s="38"/>
      <c r="AD59" s="38"/>
      <c r="AE59" s="38"/>
      <c r="AF59" s="38"/>
      <c r="AG59" s="38"/>
      <c r="AH59" s="38"/>
      <c r="AI59" s="38"/>
      <c r="AJ59" s="38"/>
      <c r="AK59" s="38"/>
      <c r="AL59" s="38"/>
      <c r="AM59" s="38"/>
      <c r="AN59" s="38"/>
      <c r="AO59" s="38"/>
      <c r="AP59" s="38"/>
      <c r="AQ59" s="38"/>
    </row>
    <row r="60" spans="1:43" ht="15.75" customHeight="1" thickBot="1">
      <c r="A60" s="38"/>
      <c r="B60" s="356" t="s">
        <v>12</v>
      </c>
      <c r="C60" s="364"/>
      <c r="D60" s="365" t="s">
        <v>60</v>
      </c>
      <c r="E60" s="359"/>
      <c r="F60" s="359"/>
      <c r="G60" s="359"/>
      <c r="H60" s="359"/>
      <c r="I60" s="359"/>
      <c r="J60" s="359"/>
      <c r="K60" s="359"/>
      <c r="L60" s="359"/>
      <c r="M60" s="359"/>
      <c r="N60" s="359"/>
      <c r="O60" s="359"/>
      <c r="P60" s="359"/>
      <c r="Q60" s="359"/>
      <c r="R60" s="359"/>
      <c r="S60" s="359"/>
      <c r="T60" s="359"/>
      <c r="U60" s="360"/>
      <c r="V60" s="38"/>
      <c r="W60" s="38"/>
      <c r="X60" s="38"/>
      <c r="Y60" s="38"/>
      <c r="Z60" s="38"/>
      <c r="AA60" s="38"/>
      <c r="AB60" s="38"/>
      <c r="AC60" s="38"/>
      <c r="AD60" s="38"/>
      <c r="AE60" s="38"/>
      <c r="AF60" s="38"/>
      <c r="AG60" s="38"/>
      <c r="AH60" s="38"/>
      <c r="AI60" s="38"/>
      <c r="AJ60" s="38"/>
      <c r="AK60" s="38"/>
      <c r="AL60" s="38"/>
      <c r="AM60" s="38"/>
      <c r="AN60" s="38"/>
      <c r="AO60" s="38"/>
      <c r="AP60" s="38"/>
      <c r="AQ60" s="38"/>
    </row>
    <row r="61" spans="1:43" ht="4.5" customHeight="1" thickBot="1">
      <c r="A61" s="38"/>
      <c r="B61" s="55"/>
      <c r="C61" s="55"/>
      <c r="D61" s="39"/>
      <c r="E61" s="39"/>
      <c r="F61" s="39"/>
      <c r="G61" s="39"/>
      <c r="H61" s="39"/>
      <c r="I61" s="39"/>
      <c r="J61" s="39"/>
      <c r="K61" s="39"/>
      <c r="L61" s="39"/>
      <c r="M61" s="39"/>
      <c r="N61" s="39"/>
      <c r="O61" s="39"/>
      <c r="P61" s="39"/>
      <c r="Q61" s="39"/>
      <c r="R61" s="39"/>
      <c r="S61" s="39"/>
      <c r="T61" s="39"/>
      <c r="U61" s="39"/>
      <c r="V61" s="38"/>
      <c r="W61" s="38"/>
      <c r="X61" s="38"/>
      <c r="Y61" s="38"/>
      <c r="Z61" s="38"/>
      <c r="AA61" s="38"/>
      <c r="AB61" s="38"/>
      <c r="AC61" s="38"/>
      <c r="AD61" s="38"/>
      <c r="AE61" s="38"/>
      <c r="AF61" s="38"/>
      <c r="AG61" s="38"/>
      <c r="AH61" s="38"/>
      <c r="AI61" s="38"/>
      <c r="AJ61" s="38"/>
      <c r="AK61" s="38"/>
      <c r="AL61" s="38"/>
      <c r="AM61" s="38"/>
      <c r="AN61" s="38"/>
      <c r="AO61" s="38"/>
      <c r="AP61" s="38"/>
      <c r="AQ61" s="38"/>
    </row>
    <row r="62" spans="1:43" ht="15.75" customHeight="1" thickBot="1">
      <c r="A62" s="38"/>
      <c r="B62" s="350" t="s">
        <v>61</v>
      </c>
      <c r="C62" s="351"/>
      <c r="D62" s="351"/>
      <c r="E62" s="63"/>
      <c r="F62" s="64"/>
      <c r="G62" s="63"/>
      <c r="H62" s="64"/>
      <c r="I62" s="65"/>
      <c r="J62" s="64"/>
      <c r="K62" s="63"/>
      <c r="L62" s="64"/>
      <c r="M62" s="63"/>
      <c r="N62" s="64"/>
      <c r="O62" s="63"/>
      <c r="P62" s="64"/>
      <c r="Q62" s="63"/>
      <c r="R62" s="64"/>
      <c r="S62" s="63"/>
      <c r="T62" s="64"/>
      <c r="U62" s="67"/>
      <c r="V62" s="38"/>
      <c r="W62" s="38"/>
      <c r="X62" s="38"/>
      <c r="Y62" s="38"/>
      <c r="Z62" s="38"/>
      <c r="AA62" s="38"/>
      <c r="AB62" s="38"/>
      <c r="AC62" s="38"/>
      <c r="AD62" s="38"/>
      <c r="AE62" s="38"/>
      <c r="AF62" s="38"/>
      <c r="AG62" s="38"/>
      <c r="AH62" s="38"/>
      <c r="AI62" s="38"/>
      <c r="AJ62" s="38"/>
      <c r="AK62" s="38"/>
      <c r="AL62" s="38"/>
      <c r="AM62" s="38"/>
      <c r="AN62" s="38"/>
      <c r="AO62" s="38"/>
      <c r="AP62" s="38"/>
      <c r="AQ62" s="38"/>
    </row>
    <row r="63" spans="1:43" ht="15.75" customHeight="1">
      <c r="A63" s="38"/>
      <c r="B63" s="352" t="s">
        <v>11</v>
      </c>
      <c r="C63" s="362"/>
      <c r="D63" s="57">
        <f>MROUND(T15*0.65,AQ6)</f>
        <v>30</v>
      </c>
      <c r="E63" s="48">
        <v>5</v>
      </c>
      <c r="F63" s="47">
        <f>MROUND(T15*0.75,AQ6)</f>
        <v>35</v>
      </c>
      <c r="G63" s="48">
        <v>5</v>
      </c>
      <c r="H63" s="60">
        <f>MROUND(T15*0.85,AQ6)</f>
        <v>37.5</v>
      </c>
      <c r="I63" s="261" t="s">
        <v>863</v>
      </c>
      <c r="J63" s="47"/>
      <c r="K63" s="48"/>
      <c r="L63" s="47"/>
      <c r="M63" s="48"/>
      <c r="N63" s="47"/>
      <c r="O63" s="48"/>
      <c r="P63" s="47"/>
      <c r="Q63" s="48"/>
      <c r="R63" s="47"/>
      <c r="S63" s="48"/>
      <c r="T63" s="47"/>
      <c r="U63" s="49"/>
      <c r="V63" s="38"/>
      <c r="W63" s="38"/>
      <c r="X63" s="38"/>
      <c r="Y63" s="38"/>
      <c r="Z63" s="38"/>
      <c r="AA63" s="38"/>
      <c r="AB63" s="38"/>
      <c r="AC63" s="38"/>
      <c r="AD63" s="38"/>
      <c r="AE63" s="38"/>
      <c r="AF63" s="38"/>
      <c r="AG63" s="38"/>
      <c r="AH63" s="38"/>
      <c r="AI63" s="38"/>
      <c r="AJ63" s="38"/>
      <c r="AK63" s="38"/>
      <c r="AL63" s="38"/>
      <c r="AM63" s="38"/>
      <c r="AN63" s="38"/>
      <c r="AO63" s="38"/>
      <c r="AP63" s="38"/>
      <c r="AQ63" s="38"/>
    </row>
    <row r="64" spans="1:43" ht="15.75" customHeight="1">
      <c r="A64" s="38"/>
      <c r="B64" s="354" t="s">
        <v>52</v>
      </c>
      <c r="C64" s="363"/>
      <c r="D64" s="62">
        <f>MROUND(L15*0.6,AQ6)</f>
        <v>62.5</v>
      </c>
      <c r="E64" s="51">
        <v>10</v>
      </c>
      <c r="F64" s="50">
        <f>MROUND(L15*0.6,AQ6)</f>
        <v>62.5</v>
      </c>
      <c r="G64" s="51">
        <v>10</v>
      </c>
      <c r="H64" s="50">
        <f>MROUND(L15*0.6,AQ6)</f>
        <v>62.5</v>
      </c>
      <c r="I64" s="51">
        <v>10</v>
      </c>
      <c r="J64" s="50">
        <f>H64</f>
        <v>62.5</v>
      </c>
      <c r="K64" s="51">
        <v>10</v>
      </c>
      <c r="L64" s="50">
        <f>J64</f>
        <v>62.5</v>
      </c>
      <c r="M64" s="51">
        <v>10</v>
      </c>
      <c r="N64" s="50"/>
      <c r="O64" s="51"/>
      <c r="P64" s="50"/>
      <c r="Q64" s="51"/>
      <c r="R64" s="50"/>
      <c r="S64" s="51"/>
      <c r="T64" s="50"/>
      <c r="U64" s="53"/>
      <c r="V64" s="38"/>
      <c r="W64" s="38"/>
      <c r="X64" s="38"/>
      <c r="Y64" s="38"/>
      <c r="Z64" s="38"/>
      <c r="AA64" s="38"/>
      <c r="AB64" s="38"/>
      <c r="AC64" s="38"/>
      <c r="AD64" s="38"/>
      <c r="AE64" s="38"/>
      <c r="AF64" s="38"/>
      <c r="AG64" s="38"/>
      <c r="AH64" s="38"/>
      <c r="AI64" s="38"/>
      <c r="AJ64" s="38"/>
      <c r="AK64" s="38"/>
      <c r="AL64" s="38"/>
      <c r="AM64" s="38"/>
      <c r="AN64" s="38"/>
      <c r="AO64" s="38"/>
      <c r="AP64" s="38"/>
      <c r="AQ64" s="38"/>
    </row>
    <row r="65" spans="1:43" ht="15.75" customHeight="1" thickBot="1">
      <c r="A65" s="38"/>
      <c r="B65" s="356" t="s">
        <v>12</v>
      </c>
      <c r="C65" s="364"/>
      <c r="D65" s="358" t="s">
        <v>54</v>
      </c>
      <c r="E65" s="359"/>
      <c r="F65" s="359"/>
      <c r="G65" s="359"/>
      <c r="H65" s="359"/>
      <c r="I65" s="359"/>
      <c r="J65" s="359"/>
      <c r="K65" s="359"/>
      <c r="L65" s="359"/>
      <c r="M65" s="359"/>
      <c r="N65" s="359"/>
      <c r="O65" s="359"/>
      <c r="P65" s="359"/>
      <c r="Q65" s="359"/>
      <c r="R65" s="359"/>
      <c r="S65" s="359"/>
      <c r="T65" s="359"/>
      <c r="U65" s="360"/>
      <c r="V65" s="38"/>
      <c r="W65" s="38"/>
      <c r="X65" s="38"/>
      <c r="Y65" s="38"/>
      <c r="Z65" s="38"/>
      <c r="AA65" s="38"/>
      <c r="AB65" s="38"/>
      <c r="AC65" s="38"/>
      <c r="AD65" s="38"/>
      <c r="AE65" s="38"/>
      <c r="AF65" s="38"/>
      <c r="AG65" s="38"/>
      <c r="AH65" s="38"/>
      <c r="AI65" s="38"/>
      <c r="AJ65" s="38"/>
      <c r="AK65" s="38"/>
      <c r="AL65" s="38"/>
      <c r="AM65" s="38"/>
      <c r="AN65" s="38"/>
      <c r="AO65" s="38"/>
      <c r="AP65" s="38"/>
      <c r="AQ65" s="38"/>
    </row>
    <row r="66" spans="1:43" ht="4.5" customHeight="1" thickBot="1">
      <c r="A66" s="38"/>
      <c r="B66" s="55"/>
      <c r="C66" s="55"/>
      <c r="D66" s="39"/>
      <c r="E66" s="39"/>
      <c r="F66" s="39"/>
      <c r="G66" s="39"/>
      <c r="H66" s="39"/>
      <c r="I66" s="39"/>
      <c r="J66" s="39"/>
      <c r="K66" s="39"/>
      <c r="L66" s="39"/>
      <c r="M66" s="39"/>
      <c r="N66" s="39"/>
      <c r="O66" s="39"/>
      <c r="P66" s="39"/>
      <c r="Q66" s="39"/>
      <c r="R66" s="39"/>
      <c r="S66" s="39"/>
      <c r="T66" s="39"/>
      <c r="U66" s="39"/>
      <c r="V66" s="38"/>
      <c r="W66" s="38"/>
      <c r="X66" s="38"/>
      <c r="Y66" s="38"/>
      <c r="Z66" s="38"/>
      <c r="AA66" s="38"/>
      <c r="AB66" s="38"/>
      <c r="AC66" s="38"/>
      <c r="AD66" s="38"/>
      <c r="AE66" s="38"/>
      <c r="AF66" s="38"/>
      <c r="AG66" s="38"/>
      <c r="AH66" s="38"/>
      <c r="AI66" s="38"/>
      <c r="AJ66" s="38"/>
      <c r="AK66" s="38"/>
      <c r="AL66" s="38"/>
      <c r="AM66" s="38"/>
      <c r="AN66" s="38"/>
      <c r="AO66" s="38"/>
      <c r="AP66" s="38"/>
      <c r="AQ66" s="38"/>
    </row>
    <row r="67" spans="1:43" ht="15.75" customHeight="1" thickBot="1">
      <c r="A67" s="38"/>
      <c r="B67" s="350" t="s">
        <v>62</v>
      </c>
      <c r="C67" s="351"/>
      <c r="D67" s="351"/>
      <c r="E67" s="63"/>
      <c r="F67" s="64"/>
      <c r="G67" s="63"/>
      <c r="H67" s="64"/>
      <c r="I67" s="65"/>
      <c r="J67" s="64"/>
      <c r="K67" s="63"/>
      <c r="L67" s="64"/>
      <c r="M67" s="63"/>
      <c r="N67" s="64"/>
      <c r="O67" s="63"/>
      <c r="P67" s="64"/>
      <c r="Q67" s="63"/>
      <c r="R67" s="64"/>
      <c r="S67" s="63"/>
      <c r="T67" s="64"/>
      <c r="U67" s="66"/>
      <c r="V67" s="38"/>
      <c r="W67" s="38"/>
      <c r="X67" s="38"/>
      <c r="Y67" s="38"/>
      <c r="Z67" s="38"/>
      <c r="AA67" s="38"/>
      <c r="AB67" s="38"/>
      <c r="AC67" s="38"/>
      <c r="AD67" s="38"/>
      <c r="AE67" s="38"/>
      <c r="AF67" s="38"/>
      <c r="AG67" s="38"/>
      <c r="AH67" s="38"/>
      <c r="AI67" s="38"/>
      <c r="AJ67" s="38"/>
      <c r="AK67" s="38"/>
      <c r="AL67" s="38"/>
      <c r="AM67" s="38"/>
      <c r="AN67" s="38"/>
      <c r="AO67" s="38"/>
      <c r="AP67" s="38"/>
      <c r="AQ67" s="38"/>
    </row>
    <row r="68" spans="1:43" ht="15.75" customHeight="1">
      <c r="A68" s="38"/>
      <c r="B68" s="352" t="s">
        <v>56</v>
      </c>
      <c r="C68" s="362"/>
      <c r="D68" s="57">
        <f>MROUND($AB$14*0.65,$AQ$6)</f>
        <v>65</v>
      </c>
      <c r="E68" s="48">
        <v>5</v>
      </c>
      <c r="F68" s="57">
        <f>MROUND($AB$14*0.75,$AQ$6)</f>
        <v>75</v>
      </c>
      <c r="G68" s="48">
        <v>5</v>
      </c>
      <c r="H68" s="76">
        <f>MROUND($AB$14*0.85,$AQ$6)</f>
        <v>85</v>
      </c>
      <c r="I68" s="261" t="s">
        <v>864</v>
      </c>
      <c r="J68" s="57">
        <f>MROUND($AB$14*0.65,$AQ$6)</f>
        <v>65</v>
      </c>
      <c r="K68" s="51">
        <v>5</v>
      </c>
      <c r="L68" s="57">
        <f>MROUND($AB$14*0.65,$AQ$6)</f>
        <v>65</v>
      </c>
      <c r="M68" s="51">
        <v>5</v>
      </c>
      <c r="N68" s="50"/>
      <c r="O68" s="51"/>
      <c r="P68" s="50"/>
      <c r="Q68" s="51"/>
      <c r="R68" s="50"/>
      <c r="S68" s="51"/>
      <c r="T68" s="50"/>
      <c r="U68" s="52"/>
      <c r="V68" s="38"/>
      <c r="W68" s="38"/>
      <c r="X68" s="38"/>
      <c r="Y68" s="38"/>
      <c r="Z68" s="38"/>
      <c r="AA68" s="38"/>
      <c r="AB68" s="38"/>
      <c r="AC68" s="38"/>
      <c r="AD68" s="38"/>
      <c r="AE68" s="38"/>
      <c r="AF68" s="38"/>
      <c r="AG68" s="38"/>
      <c r="AH68" s="38"/>
      <c r="AI68" s="38"/>
      <c r="AJ68" s="38"/>
      <c r="AK68" s="38"/>
      <c r="AL68" s="38"/>
      <c r="AM68" s="38"/>
      <c r="AN68" s="38"/>
      <c r="AO68" s="38"/>
      <c r="AP68" s="38"/>
      <c r="AQ68" s="38"/>
    </row>
    <row r="69" spans="1:43" ht="15.75" customHeight="1">
      <c r="A69" s="38"/>
      <c r="B69" s="354" t="s">
        <v>63</v>
      </c>
      <c r="C69" s="355"/>
      <c r="D69" s="78">
        <f>MROUND(H53*0.6,AQ6)</f>
        <v>87.5</v>
      </c>
      <c r="E69" s="51">
        <v>10</v>
      </c>
      <c r="F69" s="50">
        <f>D69</f>
        <v>87.5</v>
      </c>
      <c r="G69" s="51">
        <v>10</v>
      </c>
      <c r="H69" s="50">
        <f>D69</f>
        <v>87.5</v>
      </c>
      <c r="I69" s="51">
        <v>10</v>
      </c>
      <c r="J69" s="50">
        <f>D69</f>
        <v>87.5</v>
      </c>
      <c r="K69" s="51">
        <v>10</v>
      </c>
      <c r="L69" s="50">
        <f>D69</f>
        <v>87.5</v>
      </c>
      <c r="M69" s="51">
        <v>10</v>
      </c>
      <c r="N69" s="50"/>
      <c r="O69" s="51"/>
      <c r="P69" s="50"/>
      <c r="Q69" s="51"/>
      <c r="R69" s="50"/>
      <c r="S69" s="51"/>
      <c r="T69" s="50"/>
      <c r="U69" s="53"/>
      <c r="V69" s="38"/>
      <c r="W69" s="38"/>
      <c r="X69" s="38"/>
      <c r="Y69" s="38"/>
      <c r="Z69" s="38"/>
      <c r="AA69" s="38"/>
      <c r="AB69" s="38"/>
      <c r="AC69" s="38"/>
      <c r="AD69" s="38"/>
      <c r="AE69" s="38"/>
      <c r="AF69" s="38"/>
      <c r="AG69" s="38"/>
      <c r="AH69" s="38"/>
      <c r="AI69" s="38"/>
      <c r="AJ69" s="38"/>
      <c r="AK69" s="38"/>
      <c r="AL69" s="38"/>
      <c r="AM69" s="38"/>
      <c r="AN69" s="38"/>
      <c r="AO69" s="38"/>
      <c r="AP69" s="38"/>
      <c r="AQ69" s="38"/>
    </row>
    <row r="70" spans="1:43" ht="15.75" customHeight="1" thickBot="1">
      <c r="A70" s="38"/>
      <c r="B70" s="356" t="s">
        <v>12</v>
      </c>
      <c r="C70" s="357"/>
      <c r="D70" s="358" t="s">
        <v>57</v>
      </c>
      <c r="E70" s="359"/>
      <c r="F70" s="359"/>
      <c r="G70" s="359"/>
      <c r="H70" s="359"/>
      <c r="I70" s="359"/>
      <c r="J70" s="359"/>
      <c r="K70" s="359"/>
      <c r="L70" s="359"/>
      <c r="M70" s="359"/>
      <c r="N70" s="359"/>
      <c r="O70" s="359"/>
      <c r="P70" s="359"/>
      <c r="Q70" s="359"/>
      <c r="R70" s="359"/>
      <c r="S70" s="359"/>
      <c r="T70" s="359"/>
      <c r="U70" s="360"/>
      <c r="V70" s="38"/>
      <c r="W70" s="38"/>
      <c r="X70" s="38"/>
      <c r="Y70" s="38"/>
      <c r="Z70" s="38"/>
      <c r="AA70" s="38"/>
      <c r="AB70" s="38"/>
      <c r="AC70" s="38"/>
      <c r="AD70" s="38"/>
      <c r="AE70" s="38"/>
      <c r="AF70" s="38"/>
      <c r="AG70" s="38"/>
      <c r="AH70" s="38"/>
      <c r="AI70" s="38"/>
      <c r="AJ70" s="38"/>
      <c r="AK70" s="38"/>
      <c r="AL70" s="38"/>
      <c r="AM70" s="38"/>
      <c r="AN70" s="38"/>
      <c r="AO70" s="38"/>
      <c r="AP70" s="38"/>
      <c r="AQ70" s="38"/>
    </row>
    <row r="71" spans="1:43" ht="4.5" customHeight="1" thickBot="1">
      <c r="A71" s="38"/>
      <c r="B71" s="38"/>
      <c r="C71" s="38"/>
      <c r="D71" s="39"/>
      <c r="E71" s="39"/>
      <c r="F71" s="39"/>
      <c r="G71" s="39"/>
      <c r="H71" s="39"/>
      <c r="I71" s="39"/>
      <c r="J71" s="39"/>
      <c r="K71" s="39"/>
      <c r="L71" s="39"/>
      <c r="M71" s="39"/>
      <c r="N71" s="39"/>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row>
    <row r="72" spans="1:43" ht="15.75" customHeight="1" thickBot="1">
      <c r="A72" s="38"/>
      <c r="B72" s="350" t="s">
        <v>64</v>
      </c>
      <c r="C72" s="351"/>
      <c r="D72" s="351"/>
      <c r="E72" s="63"/>
      <c r="F72" s="64"/>
      <c r="G72" s="63"/>
      <c r="H72" s="64"/>
      <c r="I72" s="65"/>
      <c r="J72" s="64"/>
      <c r="K72" s="63"/>
      <c r="L72" s="64"/>
      <c r="M72" s="63"/>
      <c r="N72" s="64"/>
      <c r="O72" s="63"/>
      <c r="P72" s="64"/>
      <c r="Q72" s="63"/>
      <c r="R72" s="64"/>
      <c r="S72" s="63"/>
      <c r="T72" s="64"/>
      <c r="U72" s="66"/>
      <c r="V72" s="38"/>
      <c r="W72" s="38"/>
      <c r="X72" s="38"/>
      <c r="Y72" s="38"/>
      <c r="Z72" s="38"/>
      <c r="AA72" s="38"/>
      <c r="AB72" s="38"/>
      <c r="AC72" s="38"/>
      <c r="AD72" s="38"/>
      <c r="AE72" s="38"/>
      <c r="AF72" s="38"/>
      <c r="AG72" s="38"/>
      <c r="AH72" s="38"/>
      <c r="AI72" s="38"/>
      <c r="AJ72" s="38"/>
      <c r="AK72" s="38"/>
      <c r="AL72" s="38"/>
      <c r="AM72" s="38"/>
      <c r="AN72" s="38"/>
      <c r="AO72" s="38"/>
      <c r="AP72" s="38"/>
      <c r="AQ72" s="38"/>
    </row>
    <row r="73" spans="1:43" ht="15.75" customHeight="1">
      <c r="A73" s="38"/>
      <c r="B73" s="354" t="s">
        <v>19</v>
      </c>
      <c r="C73" s="355"/>
      <c r="D73" s="50">
        <f>MROUND($X$15*0.65,$AQ$6)</f>
        <v>47.5</v>
      </c>
      <c r="E73" s="51">
        <v>5</v>
      </c>
      <c r="F73" s="50">
        <f>MROUND($X$15*0.75,$AQ$6)</f>
        <v>55</v>
      </c>
      <c r="G73" s="51">
        <v>5</v>
      </c>
      <c r="H73" s="68">
        <f>MROUND($X$15*0.85,$AQ$6)</f>
        <v>62.5</v>
      </c>
      <c r="I73" s="261" t="s">
        <v>863</v>
      </c>
      <c r="J73" s="50"/>
      <c r="K73" s="51"/>
      <c r="L73" s="50"/>
      <c r="M73" s="51"/>
      <c r="N73" s="50"/>
      <c r="O73" s="51"/>
      <c r="P73" s="50"/>
      <c r="Q73" s="51"/>
      <c r="R73" s="50"/>
      <c r="S73" s="51"/>
      <c r="T73" s="50"/>
      <c r="U73" s="52"/>
      <c r="V73" s="38"/>
      <c r="W73" s="38"/>
      <c r="X73" s="38"/>
      <c r="Y73" s="38"/>
      <c r="Z73" s="38"/>
      <c r="AA73" s="38"/>
      <c r="AB73" s="38"/>
      <c r="AC73" s="38"/>
      <c r="AD73" s="38"/>
      <c r="AE73" s="38"/>
      <c r="AF73" s="38"/>
      <c r="AG73" s="38"/>
      <c r="AH73" s="38"/>
      <c r="AI73" s="38"/>
      <c r="AJ73" s="38"/>
      <c r="AK73" s="38"/>
      <c r="AL73" s="38"/>
      <c r="AM73" s="38"/>
      <c r="AN73" s="38"/>
      <c r="AO73" s="38"/>
      <c r="AP73" s="38"/>
      <c r="AQ73" s="38"/>
    </row>
    <row r="74" spans="1:43" ht="15.75" customHeight="1">
      <c r="A74" s="38"/>
      <c r="B74" s="354" t="s">
        <v>59</v>
      </c>
      <c r="C74" s="355"/>
      <c r="D74" s="50">
        <f>MROUND(H58*0.6,$AQ$6)</f>
        <v>62.5</v>
      </c>
      <c r="E74" s="51">
        <v>10</v>
      </c>
      <c r="F74" s="50">
        <f>$D$44</f>
        <v>62.5</v>
      </c>
      <c r="G74" s="51">
        <v>10</v>
      </c>
      <c r="H74" s="50">
        <f>$D$44</f>
        <v>62.5</v>
      </c>
      <c r="I74" s="51">
        <v>10</v>
      </c>
      <c r="J74" s="50">
        <f>$D$44</f>
        <v>62.5</v>
      </c>
      <c r="K74" s="51">
        <v>10</v>
      </c>
      <c r="L74" s="50">
        <f>$D$44</f>
        <v>62.5</v>
      </c>
      <c r="M74" s="51">
        <v>10</v>
      </c>
      <c r="N74" s="50"/>
      <c r="O74" s="51"/>
      <c r="P74" s="50"/>
      <c r="Q74" s="51"/>
      <c r="R74" s="50"/>
      <c r="S74" s="51"/>
      <c r="T74" s="50"/>
      <c r="U74" s="53"/>
      <c r="V74" s="38"/>
      <c r="W74" s="38"/>
      <c r="X74" s="38"/>
      <c r="Y74" s="38"/>
      <c r="Z74" s="38"/>
      <c r="AA74" s="38"/>
      <c r="AB74" s="38"/>
      <c r="AC74" s="38"/>
      <c r="AD74" s="38"/>
      <c r="AE74" s="38"/>
      <c r="AF74" s="38"/>
      <c r="AG74" s="38"/>
      <c r="AH74" s="38"/>
      <c r="AI74" s="38"/>
      <c r="AJ74" s="38"/>
      <c r="AK74" s="38"/>
      <c r="AL74" s="38"/>
      <c r="AM74" s="38"/>
      <c r="AN74" s="38"/>
      <c r="AO74" s="38"/>
      <c r="AP74" s="38"/>
      <c r="AQ74" s="38"/>
    </row>
    <row r="75" spans="1:43" ht="15.75" customHeight="1" thickBot="1">
      <c r="A75" s="38"/>
      <c r="B75" s="356" t="s">
        <v>12</v>
      </c>
      <c r="C75" s="357"/>
      <c r="D75" s="365" t="s">
        <v>60</v>
      </c>
      <c r="E75" s="359"/>
      <c r="F75" s="359"/>
      <c r="G75" s="359"/>
      <c r="H75" s="359"/>
      <c r="I75" s="359"/>
      <c r="J75" s="359"/>
      <c r="K75" s="359"/>
      <c r="L75" s="359"/>
      <c r="M75" s="359"/>
      <c r="N75" s="359"/>
      <c r="O75" s="359"/>
      <c r="P75" s="359"/>
      <c r="Q75" s="359"/>
      <c r="R75" s="359"/>
      <c r="S75" s="359"/>
      <c r="T75" s="359"/>
      <c r="U75" s="360"/>
      <c r="V75" s="38"/>
      <c r="W75" s="38"/>
      <c r="X75" s="38"/>
      <c r="Y75" s="38"/>
      <c r="Z75" s="38"/>
      <c r="AA75" s="38"/>
      <c r="AB75" s="38"/>
      <c r="AC75" s="38"/>
      <c r="AD75" s="38"/>
      <c r="AE75" s="38"/>
      <c r="AF75" s="38"/>
      <c r="AG75" s="38"/>
      <c r="AH75" s="38"/>
      <c r="AI75" s="38"/>
      <c r="AJ75" s="38"/>
      <c r="AK75" s="38"/>
      <c r="AL75" s="38"/>
      <c r="AM75" s="38"/>
      <c r="AN75" s="38"/>
      <c r="AO75" s="38"/>
      <c r="AP75" s="38"/>
      <c r="AQ75" s="38"/>
    </row>
    <row r="76" spans="1:43" ht="15.75" customHeight="1" thickBot="1">
      <c r="A76" s="38"/>
      <c r="B76" s="38"/>
      <c r="C76" s="38"/>
      <c r="D76" s="39"/>
      <c r="E76" s="39"/>
      <c r="F76" s="39"/>
      <c r="G76" s="39"/>
      <c r="H76" s="39"/>
      <c r="I76" s="39"/>
      <c r="J76" s="39"/>
      <c r="K76" s="39"/>
      <c r="L76" s="39"/>
      <c r="M76" s="39"/>
      <c r="N76" s="39"/>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row>
    <row r="77" spans="1:43" ht="15.75" customHeight="1" thickBot="1">
      <c r="A77" s="38"/>
      <c r="B77" s="389" t="s">
        <v>68</v>
      </c>
      <c r="C77" s="390"/>
      <c r="D77" s="390"/>
      <c r="E77" s="42"/>
      <c r="F77" s="42"/>
      <c r="G77" s="42"/>
      <c r="H77" s="42"/>
      <c r="I77" s="42"/>
      <c r="J77" s="42"/>
      <c r="K77" s="43"/>
      <c r="L77" s="42"/>
      <c r="M77" s="43"/>
      <c r="N77" s="42"/>
      <c r="O77" s="44"/>
      <c r="P77" s="45"/>
      <c r="Q77" s="44"/>
      <c r="R77" s="45"/>
      <c r="S77" s="44"/>
      <c r="T77" s="45"/>
      <c r="U77" s="46"/>
      <c r="V77" s="38"/>
      <c r="W77" s="38"/>
      <c r="X77" s="38"/>
      <c r="Y77" s="38"/>
      <c r="Z77" s="38"/>
      <c r="AA77" s="38"/>
      <c r="AB77" s="38"/>
      <c r="AC77" s="38"/>
      <c r="AD77" s="38"/>
      <c r="AE77" s="38"/>
      <c r="AF77" s="38"/>
      <c r="AG77" s="38"/>
      <c r="AH77" s="38"/>
      <c r="AI77" s="38"/>
      <c r="AJ77" s="38"/>
      <c r="AK77" s="38"/>
      <c r="AL77" s="38"/>
      <c r="AM77" s="38"/>
      <c r="AN77" s="38"/>
      <c r="AO77" s="38"/>
      <c r="AP77" s="38"/>
      <c r="AQ77" s="38"/>
    </row>
    <row r="78" spans="1:43">
      <c r="A78" s="39"/>
      <c r="B78" s="352" t="s">
        <v>52</v>
      </c>
      <c r="C78" s="353"/>
      <c r="D78" s="47">
        <f>MROUND(L15*0.75,AQ6)</f>
        <v>77.5</v>
      </c>
      <c r="E78" s="48">
        <v>5</v>
      </c>
      <c r="F78" s="47">
        <f>MROUND(L15*0.85,AQ6)</f>
        <v>87.5</v>
      </c>
      <c r="G78" s="48">
        <v>3</v>
      </c>
      <c r="H78" s="60">
        <f>MROUND(L15*0.95,AQ6)</f>
        <v>97.5</v>
      </c>
      <c r="I78" s="74" t="s">
        <v>67</v>
      </c>
      <c r="J78" s="47"/>
      <c r="K78" s="48"/>
      <c r="L78" s="47"/>
      <c r="M78" s="48"/>
      <c r="N78" s="47"/>
      <c r="O78" s="48"/>
      <c r="P78" s="47"/>
      <c r="Q78" s="48"/>
      <c r="R78" s="47"/>
      <c r="S78" s="48"/>
      <c r="T78" s="47"/>
      <c r="U78" s="49"/>
      <c r="V78" s="39"/>
      <c r="W78" s="39"/>
      <c r="X78" s="39"/>
      <c r="Y78" s="39"/>
      <c r="Z78" s="39"/>
      <c r="AA78" s="39"/>
      <c r="AB78" s="39"/>
      <c r="AC78" s="39"/>
      <c r="AD78" s="39"/>
      <c r="AE78" s="39"/>
      <c r="AF78" s="39"/>
      <c r="AG78" s="39"/>
      <c r="AH78" s="39"/>
      <c r="AI78" s="39"/>
      <c r="AJ78" s="39"/>
      <c r="AK78" s="39"/>
      <c r="AL78" s="39"/>
      <c r="AM78" s="39"/>
      <c r="AN78" s="39"/>
      <c r="AO78" s="39"/>
      <c r="AP78" s="39"/>
      <c r="AQ78" s="39"/>
    </row>
    <row r="79" spans="1:43">
      <c r="A79" s="38"/>
      <c r="B79" s="354" t="s">
        <v>11</v>
      </c>
      <c r="C79" s="355"/>
      <c r="D79" s="50">
        <f>MROUND(T15*0.6,AQ6)</f>
        <v>27.5</v>
      </c>
      <c r="E79" s="51">
        <v>10</v>
      </c>
      <c r="F79" s="50">
        <f>MROUND(T15*0.6,AQ6)</f>
        <v>27.5</v>
      </c>
      <c r="G79" s="51">
        <v>10</v>
      </c>
      <c r="H79" s="50">
        <f>MROUND(T15*0.6,AQ6)</f>
        <v>27.5</v>
      </c>
      <c r="I79" s="51">
        <v>10</v>
      </c>
      <c r="J79" s="50">
        <f>H79</f>
        <v>27.5</v>
      </c>
      <c r="K79" s="51">
        <v>10</v>
      </c>
      <c r="L79" s="50">
        <f>J79</f>
        <v>27.5</v>
      </c>
      <c r="M79" s="51">
        <v>10</v>
      </c>
      <c r="N79" s="50"/>
      <c r="O79" s="51"/>
      <c r="P79" s="50"/>
      <c r="Q79" s="51"/>
      <c r="R79" s="50"/>
      <c r="S79" s="51"/>
      <c r="T79" s="50"/>
      <c r="U79" s="53"/>
      <c r="V79" s="38"/>
      <c r="W79" s="38"/>
      <c r="X79" s="38"/>
      <c r="Y79" s="38"/>
      <c r="Z79" s="38"/>
      <c r="AA79" s="38"/>
      <c r="AB79" s="38"/>
      <c r="AC79" s="38"/>
      <c r="AD79" s="38"/>
      <c r="AE79" s="38"/>
      <c r="AF79" s="38"/>
      <c r="AG79" s="38"/>
      <c r="AH79" s="38"/>
      <c r="AI79" s="38"/>
      <c r="AJ79" s="38"/>
      <c r="AK79" s="38"/>
      <c r="AL79" s="38"/>
      <c r="AM79" s="38"/>
      <c r="AN79" s="38"/>
      <c r="AO79" s="38"/>
      <c r="AP79" s="38"/>
      <c r="AQ79" s="38"/>
    </row>
    <row r="80" spans="1:43" ht="15.75" customHeight="1" thickBot="1">
      <c r="A80" s="38"/>
      <c r="B80" s="356" t="s">
        <v>12</v>
      </c>
      <c r="C80" s="357"/>
      <c r="D80" s="358" t="s">
        <v>54</v>
      </c>
      <c r="E80" s="359"/>
      <c r="F80" s="359"/>
      <c r="G80" s="359"/>
      <c r="H80" s="359"/>
      <c r="I80" s="359"/>
      <c r="J80" s="359"/>
      <c r="K80" s="359"/>
      <c r="L80" s="359"/>
      <c r="M80" s="359"/>
      <c r="N80" s="359"/>
      <c r="O80" s="359"/>
      <c r="P80" s="359"/>
      <c r="Q80" s="359"/>
      <c r="R80" s="359"/>
      <c r="S80" s="359"/>
      <c r="T80" s="359"/>
      <c r="U80" s="360"/>
      <c r="V80" s="38"/>
      <c r="W80" s="38"/>
      <c r="X80" s="38"/>
      <c r="Y80" s="38"/>
      <c r="Z80" s="38"/>
      <c r="AA80" s="38"/>
      <c r="AB80" s="38"/>
      <c r="AC80" s="38"/>
      <c r="AD80" s="38"/>
      <c r="AE80" s="38"/>
      <c r="AF80" s="38"/>
      <c r="AG80" s="38"/>
      <c r="AH80" s="38"/>
      <c r="AI80" s="38"/>
      <c r="AJ80" s="38"/>
      <c r="AK80" s="38"/>
      <c r="AL80" s="38"/>
      <c r="AM80" s="38"/>
      <c r="AN80" s="38"/>
      <c r="AO80" s="38"/>
      <c r="AP80" s="38"/>
      <c r="AQ80" s="38"/>
    </row>
    <row r="81" spans="1:43" ht="4.5" customHeight="1" thickBot="1">
      <c r="A81" s="38"/>
      <c r="B81" s="55"/>
      <c r="C81" s="55"/>
      <c r="D81" s="39"/>
      <c r="E81" s="39"/>
      <c r="F81" s="39"/>
      <c r="G81" s="39"/>
      <c r="H81" s="39"/>
      <c r="I81" s="39"/>
      <c r="J81" s="39"/>
      <c r="K81" s="39"/>
      <c r="L81" s="39"/>
      <c r="M81" s="39"/>
      <c r="N81" s="39"/>
      <c r="O81" s="39"/>
      <c r="P81" s="39"/>
      <c r="Q81" s="39"/>
      <c r="R81" s="39"/>
      <c r="S81" s="39"/>
      <c r="T81" s="39"/>
      <c r="U81" s="39"/>
      <c r="V81" s="38"/>
      <c r="W81" s="38"/>
      <c r="X81" s="38"/>
      <c r="Y81" s="38"/>
      <c r="Z81" s="38"/>
      <c r="AA81" s="38"/>
      <c r="AB81" s="38"/>
      <c r="AC81" s="38"/>
      <c r="AD81" s="38"/>
      <c r="AE81" s="38"/>
      <c r="AF81" s="38"/>
      <c r="AG81" s="38"/>
      <c r="AH81" s="38"/>
      <c r="AI81" s="38"/>
      <c r="AJ81" s="38"/>
      <c r="AK81" s="38"/>
      <c r="AL81" s="38"/>
      <c r="AM81" s="38"/>
      <c r="AN81" s="38"/>
      <c r="AO81" s="38"/>
      <c r="AP81" s="38"/>
      <c r="AQ81" s="38"/>
    </row>
    <row r="82" spans="1:43" ht="15.75" customHeight="1" thickBot="1">
      <c r="A82" s="38"/>
      <c r="B82" s="361" t="s">
        <v>55</v>
      </c>
      <c r="C82" s="353"/>
      <c r="D82" s="353"/>
      <c r="E82" s="56"/>
      <c r="F82" s="57"/>
      <c r="G82" s="56"/>
      <c r="H82" s="57"/>
      <c r="I82" s="58"/>
      <c r="J82" s="57"/>
      <c r="K82" s="56"/>
      <c r="L82" s="57"/>
      <c r="M82" s="56"/>
      <c r="N82" s="57"/>
      <c r="O82" s="56"/>
      <c r="P82" s="57"/>
      <c r="Q82" s="56"/>
      <c r="R82" s="57"/>
      <c r="S82" s="56"/>
      <c r="T82" s="57"/>
      <c r="U82" s="59"/>
      <c r="V82" s="38"/>
      <c r="W82" s="38"/>
      <c r="X82" s="38"/>
      <c r="Y82" s="38"/>
      <c r="Z82" s="38"/>
      <c r="AA82" s="38"/>
      <c r="AB82" s="38"/>
      <c r="AC82" s="38"/>
      <c r="AD82" s="38"/>
      <c r="AE82" s="38"/>
      <c r="AF82" s="38"/>
      <c r="AG82" s="38"/>
      <c r="AH82" s="38"/>
      <c r="AI82" s="38"/>
      <c r="AJ82" s="38"/>
      <c r="AK82" s="38"/>
      <c r="AL82" s="38"/>
      <c r="AM82" s="38"/>
      <c r="AN82" s="38"/>
      <c r="AO82" s="38"/>
      <c r="AP82" s="38"/>
      <c r="AQ82" s="38"/>
    </row>
    <row r="83" spans="1:43" ht="15.75" customHeight="1">
      <c r="A83" s="38"/>
      <c r="B83" s="352" t="s">
        <v>8</v>
      </c>
      <c r="C83" s="353"/>
      <c r="D83" s="47">
        <f>MROUND(P15*0.75,AQ6)</f>
        <v>125</v>
      </c>
      <c r="E83" s="48">
        <v>5</v>
      </c>
      <c r="F83" s="47">
        <f>MROUND(P15*0.85,AQ6)</f>
        <v>140</v>
      </c>
      <c r="G83" s="48">
        <v>3</v>
      </c>
      <c r="H83" s="60">
        <f>MROUND(P15*0.95,AQ6)</f>
        <v>157.5</v>
      </c>
      <c r="I83" s="61">
        <v>1</v>
      </c>
      <c r="J83" s="47"/>
      <c r="K83" s="48"/>
      <c r="L83" s="47"/>
      <c r="M83" s="48"/>
      <c r="N83" s="47"/>
      <c r="O83" s="48"/>
      <c r="P83" s="47"/>
      <c r="Q83" s="48"/>
      <c r="R83" s="47"/>
      <c r="S83" s="48"/>
      <c r="T83" s="47"/>
      <c r="U83" s="49"/>
      <c r="V83" s="38"/>
      <c r="W83" s="38"/>
      <c r="X83" s="38"/>
      <c r="Y83" s="38"/>
      <c r="Z83" s="38"/>
      <c r="AA83" s="38"/>
      <c r="AB83" s="38"/>
      <c r="AC83" s="38"/>
      <c r="AD83" s="38"/>
      <c r="AE83" s="38"/>
      <c r="AF83" s="38"/>
      <c r="AG83" s="38"/>
      <c r="AH83" s="38"/>
      <c r="AI83" s="38"/>
      <c r="AJ83" s="38"/>
      <c r="AK83" s="38"/>
      <c r="AL83" s="38"/>
      <c r="AM83" s="38"/>
      <c r="AN83" s="38"/>
      <c r="AO83" s="38"/>
      <c r="AP83" s="38"/>
      <c r="AQ83" s="38"/>
    </row>
    <row r="84" spans="1:43" ht="15.75" customHeight="1">
      <c r="A84" s="38"/>
      <c r="B84" s="354" t="s">
        <v>56</v>
      </c>
      <c r="C84" s="355"/>
      <c r="D84" s="50">
        <f>D24</f>
        <v>45</v>
      </c>
      <c r="E84" s="51">
        <v>10</v>
      </c>
      <c r="F84" s="50">
        <f>D84</f>
        <v>45</v>
      </c>
      <c r="G84" s="51">
        <v>10</v>
      </c>
      <c r="H84" s="50">
        <f>D84</f>
        <v>45</v>
      </c>
      <c r="I84" s="51">
        <v>10</v>
      </c>
      <c r="J84" s="50">
        <f>D84</f>
        <v>45</v>
      </c>
      <c r="K84" s="51">
        <v>10</v>
      </c>
      <c r="L84" s="50">
        <f>D84</f>
        <v>45</v>
      </c>
      <c r="M84" s="51">
        <v>10</v>
      </c>
      <c r="N84" s="50"/>
      <c r="O84" s="51"/>
      <c r="P84" s="50"/>
      <c r="Q84" s="51"/>
      <c r="R84" s="50"/>
      <c r="S84" s="51"/>
      <c r="T84" s="50"/>
      <c r="U84" s="53"/>
      <c r="V84" s="38"/>
      <c r="W84" s="38"/>
      <c r="X84" s="38"/>
      <c r="Y84" s="38"/>
      <c r="Z84" s="38"/>
      <c r="AA84" s="38"/>
      <c r="AB84" s="38"/>
      <c r="AC84" s="38"/>
      <c r="AD84" s="38"/>
      <c r="AE84" s="38"/>
      <c r="AF84" s="38"/>
      <c r="AG84" s="38"/>
      <c r="AH84" s="38"/>
      <c r="AI84" s="38"/>
      <c r="AJ84" s="38"/>
      <c r="AK84" s="38"/>
      <c r="AL84" s="38"/>
      <c r="AM84" s="38"/>
      <c r="AN84" s="38"/>
      <c r="AO84" s="38"/>
      <c r="AP84" s="38"/>
      <c r="AQ84" s="38"/>
    </row>
    <row r="85" spans="1:43" ht="15.75" customHeight="1" thickBot="1">
      <c r="A85" s="38"/>
      <c r="B85" s="356" t="s">
        <v>12</v>
      </c>
      <c r="C85" s="357"/>
      <c r="D85" s="358" t="s">
        <v>57</v>
      </c>
      <c r="E85" s="359"/>
      <c r="F85" s="359"/>
      <c r="G85" s="359"/>
      <c r="H85" s="359"/>
      <c r="I85" s="359"/>
      <c r="J85" s="359"/>
      <c r="K85" s="359"/>
      <c r="L85" s="359"/>
      <c r="M85" s="359"/>
      <c r="N85" s="359"/>
      <c r="O85" s="359"/>
      <c r="P85" s="359"/>
      <c r="Q85" s="359"/>
      <c r="R85" s="359"/>
      <c r="S85" s="359"/>
      <c r="T85" s="359"/>
      <c r="U85" s="360"/>
      <c r="V85" s="38"/>
      <c r="W85" s="38"/>
      <c r="X85" s="38"/>
      <c r="Y85" s="38"/>
      <c r="Z85" s="38"/>
      <c r="AA85" s="38"/>
      <c r="AB85" s="38"/>
      <c r="AC85" s="38"/>
      <c r="AD85" s="38"/>
      <c r="AE85" s="38"/>
      <c r="AF85" s="38"/>
      <c r="AG85" s="38"/>
      <c r="AH85" s="38"/>
      <c r="AI85" s="38"/>
      <c r="AJ85" s="38"/>
      <c r="AK85" s="38"/>
      <c r="AL85" s="38"/>
      <c r="AM85" s="38"/>
      <c r="AN85" s="38"/>
      <c r="AO85" s="38"/>
      <c r="AP85" s="38"/>
      <c r="AQ85" s="38"/>
    </row>
    <row r="86" spans="1:43" ht="4.5" customHeight="1" thickBot="1">
      <c r="A86" s="38"/>
      <c r="B86" s="55"/>
      <c r="C86" s="55"/>
      <c r="D86" s="39"/>
      <c r="E86" s="39"/>
      <c r="F86" s="39"/>
      <c r="G86" s="39"/>
      <c r="H86" s="39"/>
      <c r="I86" s="39"/>
      <c r="J86" s="39"/>
      <c r="K86" s="39"/>
      <c r="L86" s="39"/>
      <c r="M86" s="39"/>
      <c r="N86" s="39"/>
      <c r="O86" s="39"/>
      <c r="P86" s="39"/>
      <c r="Q86" s="39"/>
      <c r="R86" s="39"/>
      <c r="S86" s="39"/>
      <c r="T86" s="39"/>
      <c r="U86" s="39"/>
      <c r="V86" s="38"/>
      <c r="W86" s="38"/>
      <c r="X86" s="38"/>
      <c r="Y86" s="38"/>
      <c r="Z86" s="38"/>
      <c r="AA86" s="38"/>
      <c r="AB86" s="38"/>
      <c r="AC86" s="38"/>
      <c r="AD86" s="38"/>
      <c r="AE86" s="38"/>
      <c r="AF86" s="38"/>
      <c r="AG86" s="38"/>
      <c r="AH86" s="38"/>
      <c r="AI86" s="38"/>
      <c r="AJ86" s="38"/>
      <c r="AK86" s="38"/>
      <c r="AL86" s="38"/>
      <c r="AM86" s="38"/>
      <c r="AN86" s="38"/>
      <c r="AO86" s="38"/>
      <c r="AP86" s="38"/>
      <c r="AQ86" s="38"/>
    </row>
    <row r="87" spans="1:43" ht="15.75" customHeight="1" thickBot="1">
      <c r="A87" s="38"/>
      <c r="B87" s="361" t="s">
        <v>58</v>
      </c>
      <c r="C87" s="353"/>
      <c r="D87" s="353"/>
      <c r="E87" s="63"/>
      <c r="F87" s="64"/>
      <c r="G87" s="63"/>
      <c r="H87" s="64"/>
      <c r="I87" s="65"/>
      <c r="J87" s="64"/>
      <c r="K87" s="63"/>
      <c r="L87" s="64"/>
      <c r="M87" s="63"/>
      <c r="N87" s="64"/>
      <c r="O87" s="63"/>
      <c r="P87" s="64"/>
      <c r="Q87" s="63"/>
      <c r="R87" s="64"/>
      <c r="S87" s="63"/>
      <c r="T87" s="64"/>
      <c r="U87" s="66"/>
      <c r="V87" s="38"/>
      <c r="W87" s="38"/>
      <c r="X87" s="38"/>
      <c r="Y87" s="38"/>
      <c r="Z87" s="38"/>
      <c r="AA87" s="38"/>
      <c r="AB87" s="38"/>
      <c r="AC87" s="38"/>
      <c r="AD87" s="38"/>
      <c r="AE87" s="38"/>
      <c r="AF87" s="38"/>
      <c r="AG87" s="38"/>
      <c r="AH87" s="38"/>
      <c r="AI87" s="38"/>
      <c r="AJ87" s="38"/>
      <c r="AK87" s="38"/>
      <c r="AL87" s="38"/>
      <c r="AM87" s="38"/>
      <c r="AN87" s="38"/>
      <c r="AO87" s="38"/>
      <c r="AP87" s="38"/>
      <c r="AQ87" s="38"/>
    </row>
    <row r="88" spans="1:43" ht="15.75" customHeight="1">
      <c r="A88" s="38"/>
      <c r="B88" s="366" t="s">
        <v>59</v>
      </c>
      <c r="C88" s="367"/>
      <c r="D88" s="57">
        <f>MROUND(H15*0.75,AQ6)</f>
        <v>92.5</v>
      </c>
      <c r="E88" s="48">
        <v>5</v>
      </c>
      <c r="F88" s="47">
        <f>MROUND(H15*0.85,AQ6)</f>
        <v>105</v>
      </c>
      <c r="G88" s="48">
        <v>3</v>
      </c>
      <c r="H88" s="60">
        <f>MROUND(H15*0.95,AQ6)</f>
        <v>117.5</v>
      </c>
      <c r="I88" s="61">
        <v>1</v>
      </c>
      <c r="J88" s="47"/>
      <c r="K88" s="48"/>
      <c r="L88" s="47"/>
      <c r="M88" s="48"/>
      <c r="N88" s="47"/>
      <c r="O88" s="48"/>
      <c r="P88" s="47"/>
      <c r="Q88" s="48"/>
      <c r="R88" s="47"/>
      <c r="S88" s="48"/>
      <c r="T88" s="47"/>
      <c r="U88" s="49"/>
      <c r="V88" s="38"/>
      <c r="W88" s="38"/>
      <c r="X88" s="38"/>
      <c r="Y88" s="38"/>
      <c r="Z88" s="38"/>
      <c r="AA88" s="38"/>
      <c r="AB88" s="38"/>
      <c r="AC88" s="38"/>
      <c r="AD88" s="38"/>
      <c r="AE88" s="38"/>
      <c r="AF88" s="38"/>
      <c r="AG88" s="38"/>
      <c r="AH88" s="38"/>
      <c r="AI88" s="38"/>
      <c r="AJ88" s="38"/>
      <c r="AK88" s="38"/>
      <c r="AL88" s="38"/>
      <c r="AM88" s="38"/>
      <c r="AN88" s="38"/>
      <c r="AO88" s="38"/>
      <c r="AP88" s="38"/>
      <c r="AQ88" s="38"/>
    </row>
    <row r="89" spans="1:43" ht="15.75" customHeight="1">
      <c r="A89" s="38"/>
      <c r="B89" s="354" t="s">
        <v>59</v>
      </c>
      <c r="C89" s="363"/>
      <c r="D89" s="62">
        <f>MROUND(H88*0.6,AQ6)</f>
        <v>70</v>
      </c>
      <c r="E89" s="51">
        <v>10</v>
      </c>
      <c r="F89" s="62">
        <f>$D$29</f>
        <v>62.5</v>
      </c>
      <c r="G89" s="75">
        <v>10</v>
      </c>
      <c r="H89" s="62">
        <f>$D$29</f>
        <v>62.5</v>
      </c>
      <c r="I89" s="75">
        <v>10</v>
      </c>
      <c r="J89" s="62">
        <f>$D$29</f>
        <v>62.5</v>
      </c>
      <c r="K89" s="75">
        <v>10</v>
      </c>
      <c r="L89" s="62">
        <f>$D$29</f>
        <v>62.5</v>
      </c>
      <c r="M89" s="75">
        <v>10</v>
      </c>
      <c r="N89" s="50"/>
      <c r="O89" s="51"/>
      <c r="P89" s="50"/>
      <c r="Q89" s="51"/>
      <c r="R89" s="50"/>
      <c r="S89" s="51"/>
      <c r="T89" s="50"/>
      <c r="U89" s="53"/>
      <c r="V89" s="38"/>
      <c r="W89" s="38"/>
      <c r="X89" s="38"/>
      <c r="Y89" s="38"/>
      <c r="Z89" s="38"/>
      <c r="AA89" s="38"/>
      <c r="AB89" s="38"/>
      <c r="AC89" s="38"/>
      <c r="AD89" s="38"/>
      <c r="AE89" s="38"/>
      <c r="AF89" s="38"/>
      <c r="AG89" s="38"/>
      <c r="AH89" s="38"/>
      <c r="AI89" s="38"/>
      <c r="AJ89" s="38"/>
      <c r="AK89" s="38"/>
      <c r="AL89" s="38"/>
      <c r="AM89" s="38"/>
      <c r="AN89" s="38"/>
      <c r="AO89" s="38"/>
      <c r="AP89" s="38"/>
      <c r="AQ89" s="38"/>
    </row>
    <row r="90" spans="1:43" ht="15.75" customHeight="1" thickBot="1">
      <c r="A90" s="38"/>
      <c r="B90" s="356" t="s">
        <v>12</v>
      </c>
      <c r="C90" s="364"/>
      <c r="D90" s="365" t="s">
        <v>60</v>
      </c>
      <c r="E90" s="359"/>
      <c r="F90" s="359"/>
      <c r="G90" s="359"/>
      <c r="H90" s="359"/>
      <c r="I90" s="359"/>
      <c r="J90" s="359"/>
      <c r="K90" s="359"/>
      <c r="L90" s="359"/>
      <c r="M90" s="359"/>
      <c r="N90" s="359"/>
      <c r="O90" s="359"/>
      <c r="P90" s="359"/>
      <c r="Q90" s="359"/>
      <c r="R90" s="359"/>
      <c r="S90" s="359"/>
      <c r="T90" s="359"/>
      <c r="U90" s="360"/>
      <c r="V90" s="38"/>
      <c r="W90" s="38"/>
      <c r="X90" s="38"/>
      <c r="Y90" s="38"/>
      <c r="Z90" s="38"/>
      <c r="AA90" s="38"/>
      <c r="AB90" s="38"/>
      <c r="AC90" s="38"/>
      <c r="AD90" s="38"/>
      <c r="AE90" s="38"/>
      <c r="AF90" s="38"/>
      <c r="AG90" s="38"/>
      <c r="AH90" s="38"/>
      <c r="AI90" s="38"/>
      <c r="AJ90" s="38"/>
      <c r="AK90" s="38"/>
      <c r="AL90" s="38"/>
      <c r="AM90" s="38"/>
      <c r="AN90" s="38"/>
      <c r="AO90" s="38"/>
      <c r="AP90" s="38"/>
      <c r="AQ90" s="38"/>
    </row>
    <row r="91" spans="1:43" ht="4.5" customHeight="1" thickBot="1">
      <c r="A91" s="38"/>
      <c r="B91" s="55"/>
      <c r="C91" s="55"/>
      <c r="D91" s="39"/>
      <c r="E91" s="39"/>
      <c r="F91" s="39"/>
      <c r="G91" s="39"/>
      <c r="H91" s="39"/>
      <c r="I91" s="39"/>
      <c r="J91" s="39"/>
      <c r="K91" s="39"/>
      <c r="L91" s="39"/>
      <c r="M91" s="39"/>
      <c r="N91" s="39"/>
      <c r="O91" s="39"/>
      <c r="P91" s="39"/>
      <c r="Q91" s="39"/>
      <c r="R91" s="39"/>
      <c r="S91" s="39"/>
      <c r="T91" s="39"/>
      <c r="U91" s="39"/>
      <c r="V91" s="38"/>
      <c r="W91" s="38"/>
      <c r="X91" s="38"/>
      <c r="Y91" s="38"/>
      <c r="Z91" s="38"/>
      <c r="AA91" s="38"/>
      <c r="AB91" s="38"/>
      <c r="AC91" s="38"/>
      <c r="AD91" s="38"/>
      <c r="AE91" s="38"/>
      <c r="AF91" s="38"/>
      <c r="AG91" s="38"/>
      <c r="AH91" s="38"/>
      <c r="AI91" s="38"/>
      <c r="AJ91" s="38"/>
      <c r="AK91" s="38"/>
      <c r="AL91" s="38"/>
      <c r="AM91" s="38"/>
      <c r="AN91" s="38"/>
      <c r="AO91" s="38"/>
      <c r="AP91" s="38"/>
      <c r="AQ91" s="38"/>
    </row>
    <row r="92" spans="1:43" ht="15.75" customHeight="1" thickBot="1">
      <c r="A92" s="38"/>
      <c r="B92" s="350" t="s">
        <v>61</v>
      </c>
      <c r="C92" s="351"/>
      <c r="D92" s="351"/>
      <c r="E92" s="63"/>
      <c r="F92" s="64"/>
      <c r="G92" s="63"/>
      <c r="H92" s="64"/>
      <c r="I92" s="65"/>
      <c r="J92" s="64"/>
      <c r="K92" s="63"/>
      <c r="L92" s="64"/>
      <c r="M92" s="63"/>
      <c r="N92" s="64"/>
      <c r="O92" s="63"/>
      <c r="P92" s="64"/>
      <c r="Q92" s="63"/>
      <c r="R92" s="64"/>
      <c r="S92" s="63"/>
      <c r="T92" s="64"/>
      <c r="U92" s="67"/>
      <c r="V92" s="38"/>
      <c r="W92" s="38"/>
      <c r="X92" s="38"/>
      <c r="Y92" s="38"/>
      <c r="Z92" s="38"/>
      <c r="AA92" s="38"/>
      <c r="AB92" s="38"/>
      <c r="AC92" s="38"/>
      <c r="AD92" s="38"/>
      <c r="AE92" s="38"/>
      <c r="AF92" s="38"/>
      <c r="AG92" s="38"/>
      <c r="AH92" s="38"/>
      <c r="AI92" s="38"/>
      <c r="AJ92" s="38"/>
      <c r="AK92" s="38"/>
      <c r="AL92" s="38"/>
      <c r="AM92" s="38"/>
      <c r="AN92" s="38"/>
      <c r="AO92" s="38"/>
      <c r="AP92" s="38"/>
      <c r="AQ92" s="38"/>
    </row>
    <row r="93" spans="1:43" ht="15.75" customHeight="1">
      <c r="A93" s="38"/>
      <c r="B93" s="352" t="s">
        <v>11</v>
      </c>
      <c r="C93" s="362"/>
      <c r="D93" s="57">
        <f>MROUND(T15*0.75,AQ6)</f>
        <v>35</v>
      </c>
      <c r="E93" s="48">
        <v>5</v>
      </c>
      <c r="F93" s="47">
        <f>MROUND(T15*0.85,AQ6)</f>
        <v>37.5</v>
      </c>
      <c r="G93" s="48">
        <v>3</v>
      </c>
      <c r="H93" s="60">
        <f>MROUND(T15*0.95,AQ6)</f>
        <v>42.5</v>
      </c>
      <c r="I93" s="61">
        <v>1</v>
      </c>
      <c r="J93" s="47"/>
      <c r="K93" s="48"/>
      <c r="L93" s="47"/>
      <c r="M93" s="48"/>
      <c r="N93" s="47"/>
      <c r="O93" s="48"/>
      <c r="P93" s="47"/>
      <c r="Q93" s="48"/>
      <c r="R93" s="47"/>
      <c r="S93" s="48"/>
      <c r="T93" s="47"/>
      <c r="U93" s="49"/>
      <c r="V93" s="38"/>
      <c r="W93" s="38"/>
      <c r="X93" s="38"/>
      <c r="Y93" s="38"/>
      <c r="Z93" s="38"/>
      <c r="AA93" s="38"/>
      <c r="AB93" s="38"/>
      <c r="AC93" s="38"/>
      <c r="AD93" s="38"/>
      <c r="AE93" s="38"/>
      <c r="AF93" s="38"/>
      <c r="AG93" s="38"/>
      <c r="AH93" s="38"/>
      <c r="AI93" s="38"/>
      <c r="AJ93" s="38"/>
      <c r="AK93" s="38"/>
      <c r="AL93" s="38"/>
      <c r="AM93" s="38"/>
      <c r="AN93" s="38"/>
      <c r="AO93" s="38"/>
      <c r="AP93" s="38"/>
      <c r="AQ93" s="38"/>
    </row>
    <row r="94" spans="1:43" ht="15.75" customHeight="1">
      <c r="A94" s="38"/>
      <c r="B94" s="354" t="s">
        <v>52</v>
      </c>
      <c r="C94" s="363"/>
      <c r="D94" s="62">
        <f>MROUND(L15*0.6,AQ6)</f>
        <v>62.5</v>
      </c>
      <c r="E94" s="51">
        <v>10</v>
      </c>
      <c r="F94" s="50">
        <f>MROUND(L15*0.6,AQ6)</f>
        <v>62.5</v>
      </c>
      <c r="G94" s="51">
        <v>10</v>
      </c>
      <c r="H94" s="50">
        <f>MROUND(L15*0.6,AQ6)</f>
        <v>62.5</v>
      </c>
      <c r="I94" s="51">
        <v>10</v>
      </c>
      <c r="J94" s="50">
        <f>H94</f>
        <v>62.5</v>
      </c>
      <c r="K94" s="51">
        <v>10</v>
      </c>
      <c r="L94" s="50">
        <f>J94</f>
        <v>62.5</v>
      </c>
      <c r="M94" s="51">
        <v>10</v>
      </c>
      <c r="N94" s="50"/>
      <c r="O94" s="51"/>
      <c r="P94" s="50"/>
      <c r="Q94" s="51"/>
      <c r="R94" s="50"/>
      <c r="S94" s="51"/>
      <c r="T94" s="50"/>
      <c r="U94" s="53"/>
      <c r="V94" s="38"/>
      <c r="W94" s="38"/>
      <c r="X94" s="38"/>
      <c r="Y94" s="38"/>
      <c r="Z94" s="38"/>
      <c r="AA94" s="38"/>
      <c r="AB94" s="38"/>
      <c r="AC94" s="38"/>
      <c r="AD94" s="38"/>
      <c r="AE94" s="38"/>
      <c r="AF94" s="38"/>
      <c r="AG94" s="38"/>
      <c r="AH94" s="38"/>
      <c r="AI94" s="38"/>
      <c r="AJ94" s="38"/>
      <c r="AK94" s="38"/>
      <c r="AL94" s="38"/>
      <c r="AM94" s="38"/>
      <c r="AN94" s="38"/>
      <c r="AO94" s="38"/>
      <c r="AP94" s="38"/>
      <c r="AQ94" s="38"/>
    </row>
    <row r="95" spans="1:43" ht="15.75" customHeight="1" thickBot="1">
      <c r="A95" s="38"/>
      <c r="B95" s="356" t="s">
        <v>12</v>
      </c>
      <c r="C95" s="364"/>
      <c r="D95" s="358" t="s">
        <v>54</v>
      </c>
      <c r="E95" s="359"/>
      <c r="F95" s="359"/>
      <c r="G95" s="359"/>
      <c r="H95" s="359"/>
      <c r="I95" s="359"/>
      <c r="J95" s="359"/>
      <c r="K95" s="359"/>
      <c r="L95" s="359"/>
      <c r="M95" s="359"/>
      <c r="N95" s="359"/>
      <c r="O95" s="359"/>
      <c r="P95" s="359"/>
      <c r="Q95" s="359"/>
      <c r="R95" s="359"/>
      <c r="S95" s="359"/>
      <c r="T95" s="359"/>
      <c r="U95" s="360"/>
      <c r="V95" s="38"/>
      <c r="W95" s="38"/>
      <c r="X95" s="38"/>
      <c r="Y95" s="38"/>
      <c r="Z95" s="38"/>
      <c r="AA95" s="38"/>
      <c r="AB95" s="38"/>
      <c r="AC95" s="38"/>
      <c r="AD95" s="38"/>
      <c r="AE95" s="38"/>
      <c r="AF95" s="38"/>
      <c r="AG95" s="38"/>
      <c r="AH95" s="38"/>
      <c r="AI95" s="38"/>
      <c r="AJ95" s="38"/>
      <c r="AK95" s="38"/>
      <c r="AL95" s="38"/>
      <c r="AM95" s="38"/>
      <c r="AN95" s="38"/>
      <c r="AO95" s="38"/>
      <c r="AP95" s="38"/>
      <c r="AQ95" s="38"/>
    </row>
    <row r="96" spans="1:43" ht="4.5" customHeight="1" thickBot="1">
      <c r="A96" s="38"/>
      <c r="B96" s="55"/>
      <c r="C96" s="55"/>
      <c r="D96" s="39"/>
      <c r="E96" s="39"/>
      <c r="F96" s="39"/>
      <c r="G96" s="39"/>
      <c r="H96" s="39"/>
      <c r="I96" s="39"/>
      <c r="J96" s="39"/>
      <c r="K96" s="39"/>
      <c r="L96" s="39"/>
      <c r="M96" s="39"/>
      <c r="N96" s="39"/>
      <c r="O96" s="39"/>
      <c r="P96" s="39"/>
      <c r="Q96" s="39"/>
      <c r="R96" s="39"/>
      <c r="S96" s="39"/>
      <c r="T96" s="39"/>
      <c r="U96" s="39"/>
      <c r="V96" s="38"/>
      <c r="W96" s="38"/>
      <c r="X96" s="38"/>
      <c r="Y96" s="38"/>
      <c r="Z96" s="38"/>
      <c r="AA96" s="38"/>
      <c r="AB96" s="38"/>
      <c r="AC96" s="38"/>
      <c r="AD96" s="38"/>
      <c r="AE96" s="38"/>
      <c r="AF96" s="38"/>
      <c r="AG96" s="38"/>
      <c r="AH96" s="38"/>
      <c r="AI96" s="38"/>
      <c r="AJ96" s="38"/>
      <c r="AK96" s="38"/>
      <c r="AL96" s="38"/>
      <c r="AM96" s="38"/>
      <c r="AN96" s="38"/>
      <c r="AO96" s="38"/>
      <c r="AP96" s="38"/>
      <c r="AQ96" s="38"/>
    </row>
    <row r="97" spans="1:43" ht="15.75" customHeight="1" thickBot="1">
      <c r="A97" s="38"/>
      <c r="B97" s="361" t="s">
        <v>62</v>
      </c>
      <c r="C97" s="353"/>
      <c r="D97" s="353"/>
      <c r="E97" s="63"/>
      <c r="F97" s="64"/>
      <c r="G97" s="63"/>
      <c r="H97" s="64"/>
      <c r="I97" s="65"/>
      <c r="J97" s="64"/>
      <c r="K97" s="63"/>
      <c r="L97" s="64"/>
      <c r="M97" s="63"/>
      <c r="N97" s="64"/>
      <c r="O97" s="63"/>
      <c r="P97" s="64"/>
      <c r="Q97" s="63"/>
      <c r="R97" s="64"/>
      <c r="S97" s="63"/>
      <c r="T97" s="64"/>
      <c r="U97" s="66"/>
      <c r="V97" s="38"/>
      <c r="W97" s="38"/>
      <c r="X97" s="38"/>
      <c r="Y97" s="38"/>
      <c r="Z97" s="38"/>
      <c r="AA97" s="38"/>
      <c r="AB97" s="38"/>
      <c r="AC97" s="38"/>
      <c r="AD97" s="38"/>
      <c r="AE97" s="38"/>
      <c r="AF97" s="38"/>
      <c r="AG97" s="38"/>
      <c r="AH97" s="38"/>
      <c r="AI97" s="38"/>
      <c r="AJ97" s="38"/>
      <c r="AK97" s="38"/>
      <c r="AL97" s="38"/>
      <c r="AM97" s="38"/>
      <c r="AN97" s="38"/>
      <c r="AO97" s="38"/>
      <c r="AP97" s="38"/>
      <c r="AQ97" s="38"/>
    </row>
    <row r="98" spans="1:43" ht="15.75" customHeight="1">
      <c r="A98" s="38"/>
      <c r="B98" s="354" t="s">
        <v>56</v>
      </c>
      <c r="C98" s="355"/>
      <c r="D98" s="57">
        <f>MROUND($AB$14*0.65,$AQ$6)</f>
        <v>65</v>
      </c>
      <c r="E98" s="48">
        <v>5</v>
      </c>
      <c r="F98" s="57">
        <f>MROUND($AB$14*0.75,$AQ$6)</f>
        <v>75</v>
      </c>
      <c r="G98" s="48">
        <v>5</v>
      </c>
      <c r="H98" s="76">
        <f>MROUND($AB$14*0.85,$AQ$6)</f>
        <v>85</v>
      </c>
      <c r="I98" s="61">
        <v>5</v>
      </c>
      <c r="J98" s="57">
        <f>MROUND($AB$14*0.65,$AQ$6)</f>
        <v>65</v>
      </c>
      <c r="K98" s="51">
        <v>5</v>
      </c>
      <c r="L98" s="57">
        <f>MROUND($AB$14*0.65,$AQ$6)</f>
        <v>65</v>
      </c>
      <c r="M98" s="51">
        <v>5</v>
      </c>
      <c r="N98" s="50"/>
      <c r="O98" s="51"/>
      <c r="P98" s="50"/>
      <c r="Q98" s="51"/>
      <c r="R98" s="50"/>
      <c r="S98" s="51"/>
      <c r="T98" s="50"/>
      <c r="U98" s="52"/>
      <c r="V98" s="38"/>
      <c r="W98" s="38"/>
      <c r="X98" s="38"/>
      <c r="Y98" s="38"/>
      <c r="Z98" s="38"/>
      <c r="AA98" s="38"/>
      <c r="AB98" s="38"/>
      <c r="AC98" s="38"/>
      <c r="AD98" s="38"/>
      <c r="AE98" s="38"/>
      <c r="AF98" s="38"/>
      <c r="AG98" s="38"/>
      <c r="AH98" s="38"/>
      <c r="AI98" s="38"/>
      <c r="AJ98" s="38"/>
      <c r="AK98" s="38"/>
      <c r="AL98" s="38"/>
      <c r="AM98" s="38"/>
      <c r="AN98" s="38"/>
      <c r="AO98" s="38"/>
      <c r="AP98" s="38"/>
      <c r="AQ98" s="38"/>
    </row>
    <row r="99" spans="1:43" ht="15.75" customHeight="1">
      <c r="A99" s="38"/>
      <c r="B99" s="354" t="s">
        <v>63</v>
      </c>
      <c r="C99" s="355"/>
      <c r="D99" s="79">
        <f>MROUND(H83*0.6,AQ6)</f>
        <v>95</v>
      </c>
      <c r="E99" s="51">
        <v>10</v>
      </c>
      <c r="F99" s="50">
        <f>D99</f>
        <v>95</v>
      </c>
      <c r="G99" s="51">
        <v>10</v>
      </c>
      <c r="H99" s="50">
        <f>D99</f>
        <v>95</v>
      </c>
      <c r="I99" s="51">
        <v>10</v>
      </c>
      <c r="J99" s="50">
        <f>D99</f>
        <v>95</v>
      </c>
      <c r="K99" s="51">
        <v>10</v>
      </c>
      <c r="L99" s="50">
        <f>D99</f>
        <v>95</v>
      </c>
      <c r="M99" s="51">
        <v>10</v>
      </c>
      <c r="N99" s="50"/>
      <c r="O99" s="51"/>
      <c r="P99" s="50"/>
      <c r="Q99" s="51"/>
      <c r="R99" s="50"/>
      <c r="S99" s="51"/>
      <c r="T99" s="50"/>
      <c r="U99" s="53"/>
      <c r="V99" s="38"/>
      <c r="W99" s="38"/>
      <c r="X99" s="38"/>
      <c r="Y99" s="38"/>
      <c r="Z99" s="38"/>
      <c r="AA99" s="38"/>
      <c r="AB99" s="38"/>
      <c r="AC99" s="38"/>
      <c r="AD99" s="38"/>
      <c r="AE99" s="38"/>
      <c r="AF99" s="38"/>
      <c r="AG99" s="38"/>
      <c r="AH99" s="38"/>
      <c r="AI99" s="38"/>
      <c r="AJ99" s="38"/>
      <c r="AK99" s="38"/>
      <c r="AL99" s="38"/>
      <c r="AM99" s="38"/>
      <c r="AN99" s="38"/>
      <c r="AO99" s="38"/>
      <c r="AP99" s="38"/>
      <c r="AQ99" s="38"/>
    </row>
    <row r="100" spans="1:43" ht="15.75" customHeight="1" thickBot="1">
      <c r="A100" s="38"/>
      <c r="B100" s="356" t="s">
        <v>12</v>
      </c>
      <c r="C100" s="357"/>
      <c r="D100" s="358" t="s">
        <v>57</v>
      </c>
      <c r="E100" s="359"/>
      <c r="F100" s="359"/>
      <c r="G100" s="359"/>
      <c r="H100" s="359"/>
      <c r="I100" s="359"/>
      <c r="J100" s="359"/>
      <c r="K100" s="359"/>
      <c r="L100" s="359"/>
      <c r="M100" s="359"/>
      <c r="N100" s="359"/>
      <c r="O100" s="359"/>
      <c r="P100" s="359"/>
      <c r="Q100" s="359"/>
      <c r="R100" s="359"/>
      <c r="S100" s="359"/>
      <c r="T100" s="359"/>
      <c r="U100" s="360"/>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row>
    <row r="101" spans="1:43" ht="4.5" customHeight="1" thickBot="1">
      <c r="A101" s="38"/>
      <c r="B101" s="38"/>
      <c r="C101" s="38"/>
      <c r="D101" s="39"/>
      <c r="E101" s="39"/>
      <c r="F101" s="39"/>
      <c r="G101" s="39"/>
      <c r="H101" s="39"/>
      <c r="I101" s="39"/>
      <c r="J101" s="39"/>
      <c r="K101" s="39"/>
      <c r="L101" s="39"/>
      <c r="M101" s="39"/>
      <c r="N101" s="39"/>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row>
    <row r="102" spans="1:43" ht="15.75" customHeight="1" thickBot="1">
      <c r="A102" s="38"/>
      <c r="B102" s="350" t="s">
        <v>64</v>
      </c>
      <c r="C102" s="351"/>
      <c r="D102" s="351"/>
      <c r="E102" s="63"/>
      <c r="F102" s="64"/>
      <c r="G102" s="63"/>
      <c r="H102" s="64"/>
      <c r="I102" s="65"/>
      <c r="J102" s="64"/>
      <c r="K102" s="63"/>
      <c r="L102" s="64"/>
      <c r="M102" s="63"/>
      <c r="N102" s="64"/>
      <c r="O102" s="63"/>
      <c r="P102" s="64"/>
      <c r="Q102" s="63"/>
      <c r="R102" s="64"/>
      <c r="S102" s="63"/>
      <c r="T102" s="64"/>
      <c r="U102" s="66"/>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row>
    <row r="103" spans="1:43" ht="15.75" customHeight="1">
      <c r="A103" s="38"/>
      <c r="B103" s="354" t="s">
        <v>19</v>
      </c>
      <c r="C103" s="355"/>
      <c r="D103" s="50">
        <f>MROUND($X$15*0.75,$AQ$6)</f>
        <v>55</v>
      </c>
      <c r="E103" s="51">
        <v>5</v>
      </c>
      <c r="F103" s="50">
        <f>MROUND($X$15*0.85,$AQ$6)</f>
        <v>62.5</v>
      </c>
      <c r="G103" s="51">
        <v>5</v>
      </c>
      <c r="H103" s="68">
        <f>MROUND($X$15*0.95,$AQ$6)</f>
        <v>70</v>
      </c>
      <c r="I103" s="74" t="s">
        <v>67</v>
      </c>
      <c r="J103" s="50"/>
      <c r="K103" s="51"/>
      <c r="L103" s="50"/>
      <c r="M103" s="51"/>
      <c r="N103" s="50"/>
      <c r="O103" s="51"/>
      <c r="P103" s="50"/>
      <c r="Q103" s="51"/>
      <c r="R103" s="50"/>
      <c r="S103" s="51"/>
      <c r="T103" s="50"/>
      <c r="U103" s="52"/>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row>
    <row r="104" spans="1:43" ht="15.75" customHeight="1">
      <c r="A104" s="38"/>
      <c r="B104" s="354" t="s">
        <v>59</v>
      </c>
      <c r="C104" s="355"/>
      <c r="D104" s="50">
        <f>MROUND(H88*0.6,$AQ$6)</f>
        <v>70</v>
      </c>
      <c r="E104" s="51">
        <v>10</v>
      </c>
      <c r="F104" s="50">
        <f>MROUND($H$15*0.5,$AQ$6)</f>
        <v>62.5</v>
      </c>
      <c r="G104" s="51">
        <v>10</v>
      </c>
      <c r="H104" s="50">
        <f>MROUND($H$15*0.5,$AQ$6)</f>
        <v>62.5</v>
      </c>
      <c r="I104" s="51">
        <v>10</v>
      </c>
      <c r="J104" s="50">
        <f>H104</f>
        <v>62.5</v>
      </c>
      <c r="K104" s="51">
        <v>10</v>
      </c>
      <c r="L104" s="50">
        <f>MROUND($H$15*0.5,$AQ$6)</f>
        <v>62.5</v>
      </c>
      <c r="M104" s="51">
        <v>10</v>
      </c>
      <c r="N104" s="50"/>
      <c r="O104" s="51"/>
      <c r="P104" s="50"/>
      <c r="Q104" s="51"/>
      <c r="R104" s="50"/>
      <c r="S104" s="51"/>
      <c r="T104" s="50"/>
      <c r="U104" s="53"/>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row>
    <row r="105" spans="1:43" ht="15.75" customHeight="1" thickBot="1">
      <c r="A105" s="38"/>
      <c r="B105" s="356" t="s">
        <v>12</v>
      </c>
      <c r="C105" s="357"/>
      <c r="D105" s="365" t="s">
        <v>60</v>
      </c>
      <c r="E105" s="359"/>
      <c r="F105" s="359"/>
      <c r="G105" s="359"/>
      <c r="H105" s="359"/>
      <c r="I105" s="359"/>
      <c r="J105" s="359"/>
      <c r="K105" s="359"/>
      <c r="L105" s="359"/>
      <c r="M105" s="359"/>
      <c r="N105" s="359"/>
      <c r="O105" s="359"/>
      <c r="P105" s="359"/>
      <c r="Q105" s="359"/>
      <c r="R105" s="359"/>
      <c r="S105" s="359"/>
      <c r="T105" s="359"/>
      <c r="U105" s="360"/>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row>
    <row r="106" spans="1:43" ht="15.75" customHeight="1" thickBot="1">
      <c r="A106" s="38"/>
      <c r="B106" s="38"/>
      <c r="C106" s="38"/>
      <c r="D106" s="39"/>
      <c r="E106" s="39"/>
      <c r="F106" s="39"/>
      <c r="G106" s="39"/>
      <c r="H106" s="39"/>
      <c r="I106" s="39"/>
      <c r="J106" s="39"/>
      <c r="K106" s="39"/>
      <c r="L106" s="39"/>
      <c r="M106" s="39"/>
      <c r="N106" s="39"/>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row>
    <row r="107" spans="1:43" ht="15.75" customHeight="1" thickBot="1">
      <c r="A107" s="38"/>
      <c r="B107" s="391" t="s">
        <v>72</v>
      </c>
      <c r="C107" s="392"/>
      <c r="D107" s="392"/>
      <c r="E107" s="42"/>
      <c r="F107" s="42"/>
      <c r="G107" s="42"/>
      <c r="H107" s="42"/>
      <c r="I107" s="42"/>
      <c r="J107" s="42"/>
      <c r="K107" s="43"/>
      <c r="L107" s="42"/>
      <c r="M107" s="43"/>
      <c r="N107" s="42"/>
      <c r="O107" s="44"/>
      <c r="P107" s="45"/>
      <c r="Q107" s="44"/>
      <c r="R107" s="45"/>
      <c r="S107" s="44"/>
      <c r="T107" s="45"/>
      <c r="U107" s="46"/>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row>
    <row r="108" spans="1:43" ht="15.75" customHeight="1">
      <c r="A108" s="39"/>
      <c r="B108" s="352" t="s">
        <v>69</v>
      </c>
      <c r="C108" s="353"/>
      <c r="D108" s="47">
        <f>MROUND(L15*0.4,AQ6)</f>
        <v>40</v>
      </c>
      <c r="E108" s="48">
        <v>5</v>
      </c>
      <c r="F108" s="47">
        <f>MROUND(L15*0.5,AQ6)</f>
        <v>52.5</v>
      </c>
      <c r="G108" s="48">
        <v>3</v>
      </c>
      <c r="H108" s="60">
        <f>MROUND(L15*0.6,AQ6)</f>
        <v>62.5</v>
      </c>
      <c r="I108" s="74" t="s">
        <v>67</v>
      </c>
      <c r="J108" s="47"/>
      <c r="K108" s="48"/>
      <c r="L108" s="47"/>
      <c r="M108" s="48"/>
      <c r="N108" s="47"/>
      <c r="O108" s="48"/>
      <c r="P108" s="47"/>
      <c r="Q108" s="48"/>
      <c r="R108" s="47"/>
      <c r="S108" s="48"/>
      <c r="T108" s="47"/>
      <c r="U108" s="49"/>
      <c r="V108" s="39"/>
      <c r="W108" s="39"/>
      <c r="X108" s="39"/>
      <c r="Y108" s="38"/>
      <c r="Z108" s="38"/>
      <c r="AA108" s="38"/>
      <c r="AB108" s="38"/>
      <c r="AC108" s="38"/>
      <c r="AD108" s="38"/>
      <c r="AE108" s="38"/>
      <c r="AF108" s="38"/>
      <c r="AG108" s="38"/>
      <c r="AH108" s="38"/>
      <c r="AI108" s="38"/>
      <c r="AJ108" s="38"/>
      <c r="AK108" s="38"/>
      <c r="AL108" s="38"/>
      <c r="AM108" s="38"/>
      <c r="AN108" s="38"/>
      <c r="AO108" s="38"/>
      <c r="AP108" s="38"/>
      <c r="AQ108" s="38"/>
    </row>
    <row r="109" spans="1:43" ht="15.75" customHeight="1">
      <c r="A109" s="38"/>
      <c r="B109" s="354" t="s">
        <v>11</v>
      </c>
      <c r="C109" s="355"/>
      <c r="D109" s="50">
        <f>MROUND(T15*0.6,AQ6)</f>
        <v>27.5</v>
      </c>
      <c r="E109" s="51">
        <v>10</v>
      </c>
      <c r="F109" s="50">
        <f>MROUND(T15*0.6,AQ6)</f>
        <v>27.5</v>
      </c>
      <c r="G109" s="51">
        <v>10</v>
      </c>
      <c r="H109" s="50">
        <f>MROUND(T15*0.6,AQ6)</f>
        <v>27.5</v>
      </c>
      <c r="I109" s="51">
        <v>10</v>
      </c>
      <c r="J109" s="50">
        <f>H109</f>
        <v>27.5</v>
      </c>
      <c r="K109" s="51">
        <v>10</v>
      </c>
      <c r="L109" s="50">
        <f>J109</f>
        <v>27.5</v>
      </c>
      <c r="M109" s="51">
        <v>10</v>
      </c>
      <c r="N109" s="50"/>
      <c r="O109" s="51"/>
      <c r="P109" s="50"/>
      <c r="Q109" s="51"/>
      <c r="R109" s="50"/>
      <c r="S109" s="51"/>
      <c r="T109" s="50"/>
      <c r="U109" s="53"/>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row>
    <row r="110" spans="1:43" ht="15.75" customHeight="1" thickBot="1">
      <c r="A110" s="38"/>
      <c r="B110" s="356" t="s">
        <v>12</v>
      </c>
      <c r="C110" s="357"/>
      <c r="D110" s="358" t="s">
        <v>54</v>
      </c>
      <c r="E110" s="359"/>
      <c r="F110" s="359"/>
      <c r="G110" s="359"/>
      <c r="H110" s="359"/>
      <c r="I110" s="359"/>
      <c r="J110" s="359"/>
      <c r="K110" s="359"/>
      <c r="L110" s="359"/>
      <c r="M110" s="359"/>
      <c r="N110" s="359"/>
      <c r="O110" s="359"/>
      <c r="P110" s="359"/>
      <c r="Q110" s="359"/>
      <c r="R110" s="359"/>
      <c r="S110" s="359"/>
      <c r="T110" s="359"/>
      <c r="U110" s="360"/>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row>
    <row r="111" spans="1:43" ht="15.75" customHeight="1" thickBot="1">
      <c r="A111" s="38"/>
      <c r="B111" s="55"/>
      <c r="C111" s="55"/>
      <c r="D111" s="39"/>
      <c r="E111" s="39"/>
      <c r="F111" s="39"/>
      <c r="G111" s="39"/>
      <c r="H111" s="39"/>
      <c r="I111" s="39"/>
      <c r="J111" s="39"/>
      <c r="K111" s="39"/>
      <c r="L111" s="39"/>
      <c r="M111" s="39"/>
      <c r="N111" s="39"/>
      <c r="O111" s="39"/>
      <c r="P111" s="39"/>
      <c r="Q111" s="39"/>
      <c r="R111" s="39"/>
      <c r="S111" s="39"/>
      <c r="T111" s="39"/>
      <c r="U111" s="39"/>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row>
    <row r="112" spans="1:43" ht="15.75" customHeight="1" thickBot="1">
      <c r="A112" s="38"/>
      <c r="B112" s="361" t="s">
        <v>55</v>
      </c>
      <c r="C112" s="353"/>
      <c r="D112" s="353"/>
      <c r="E112" s="56"/>
      <c r="F112" s="57"/>
      <c r="G112" s="56"/>
      <c r="H112" s="57"/>
      <c r="I112" s="58"/>
      <c r="J112" s="57"/>
      <c r="K112" s="56"/>
      <c r="L112" s="57"/>
      <c r="M112" s="56"/>
      <c r="N112" s="57"/>
      <c r="O112" s="56"/>
      <c r="P112" s="57"/>
      <c r="Q112" s="56"/>
      <c r="R112" s="57"/>
      <c r="S112" s="56"/>
      <c r="T112" s="57"/>
      <c r="U112" s="59"/>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row>
    <row r="113" spans="1:43" ht="15.75" customHeight="1">
      <c r="A113" s="38"/>
      <c r="B113" s="352" t="s">
        <v>8</v>
      </c>
      <c r="C113" s="353"/>
      <c r="D113" s="47">
        <f>MROUND(P15*0.4,AQ6)</f>
        <v>65</v>
      </c>
      <c r="E113" s="48">
        <v>5</v>
      </c>
      <c r="F113" s="47">
        <f>MROUND(P15*0.5,AQ6)</f>
        <v>82.5</v>
      </c>
      <c r="G113" s="48">
        <v>3</v>
      </c>
      <c r="H113" s="60">
        <f>MROUND(P15*0.6,AQ6)</f>
        <v>100</v>
      </c>
      <c r="I113" s="61">
        <v>1</v>
      </c>
      <c r="J113" s="47"/>
      <c r="K113" s="48"/>
      <c r="L113" s="47"/>
      <c r="M113" s="48"/>
      <c r="N113" s="47"/>
      <c r="O113" s="48"/>
      <c r="P113" s="47"/>
      <c r="Q113" s="48"/>
      <c r="R113" s="47"/>
      <c r="S113" s="48"/>
      <c r="T113" s="47"/>
      <c r="U113" s="49"/>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row>
    <row r="114" spans="1:43" ht="15.75" customHeight="1">
      <c r="A114" s="38"/>
      <c r="B114" s="354" t="s">
        <v>56</v>
      </c>
      <c r="C114" s="355"/>
      <c r="D114" s="50">
        <f>D24</f>
        <v>45</v>
      </c>
      <c r="E114" s="51">
        <v>10</v>
      </c>
      <c r="F114" s="50">
        <f>D114</f>
        <v>45</v>
      </c>
      <c r="G114" s="51">
        <v>10</v>
      </c>
      <c r="H114" s="50">
        <f>D114</f>
        <v>45</v>
      </c>
      <c r="I114" s="51">
        <v>10</v>
      </c>
      <c r="J114" s="50">
        <f>D114</f>
        <v>45</v>
      </c>
      <c r="K114" s="51">
        <v>10</v>
      </c>
      <c r="L114" s="50">
        <f>D114</f>
        <v>45</v>
      </c>
      <c r="M114" s="51">
        <v>10</v>
      </c>
      <c r="N114" s="50"/>
      <c r="O114" s="51"/>
      <c r="P114" s="50"/>
      <c r="Q114" s="51"/>
      <c r="R114" s="50"/>
      <c r="S114" s="51"/>
      <c r="T114" s="50"/>
      <c r="U114" s="53"/>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row>
    <row r="115" spans="1:43" ht="15.75" customHeight="1" thickBot="1">
      <c r="A115" s="38"/>
      <c r="B115" s="356" t="s">
        <v>12</v>
      </c>
      <c r="C115" s="357"/>
      <c r="D115" s="358" t="s">
        <v>57</v>
      </c>
      <c r="E115" s="359"/>
      <c r="F115" s="359"/>
      <c r="G115" s="359"/>
      <c r="H115" s="359"/>
      <c r="I115" s="359"/>
      <c r="J115" s="359"/>
      <c r="K115" s="359"/>
      <c r="L115" s="359"/>
      <c r="M115" s="359"/>
      <c r="N115" s="359"/>
      <c r="O115" s="359"/>
      <c r="P115" s="359"/>
      <c r="Q115" s="359"/>
      <c r="R115" s="359"/>
      <c r="S115" s="359"/>
      <c r="T115" s="359"/>
      <c r="U115" s="360"/>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row>
    <row r="116" spans="1:43" ht="15.75" customHeight="1" thickBot="1">
      <c r="A116" s="38"/>
      <c r="B116" s="55"/>
      <c r="C116" s="55"/>
      <c r="D116" s="39"/>
      <c r="E116" s="39"/>
      <c r="F116" s="39"/>
      <c r="G116" s="39"/>
      <c r="H116" s="39"/>
      <c r="I116" s="39"/>
      <c r="J116" s="39"/>
      <c r="K116" s="39"/>
      <c r="L116" s="39"/>
      <c r="M116" s="39"/>
      <c r="N116" s="39"/>
      <c r="O116" s="39"/>
      <c r="P116" s="39"/>
      <c r="Q116" s="39"/>
      <c r="R116" s="39"/>
      <c r="S116" s="39"/>
      <c r="T116" s="39"/>
      <c r="U116" s="39"/>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row>
    <row r="117" spans="1:43" ht="15.75" customHeight="1" thickBot="1">
      <c r="A117" s="38"/>
      <c r="B117" s="361" t="s">
        <v>58</v>
      </c>
      <c r="C117" s="353"/>
      <c r="D117" s="353"/>
      <c r="E117" s="63"/>
      <c r="F117" s="64"/>
      <c r="G117" s="63"/>
      <c r="H117" s="64"/>
      <c r="I117" s="65"/>
      <c r="J117" s="64"/>
      <c r="K117" s="63"/>
      <c r="L117" s="64"/>
      <c r="M117" s="63"/>
      <c r="N117" s="64"/>
      <c r="O117" s="63"/>
      <c r="P117" s="64"/>
      <c r="Q117" s="63"/>
      <c r="R117" s="64"/>
      <c r="S117" s="63"/>
      <c r="T117" s="64"/>
      <c r="U117" s="66"/>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row>
    <row r="118" spans="1:43" ht="15.75" customHeight="1">
      <c r="A118" s="38"/>
      <c r="B118" s="366" t="s">
        <v>70</v>
      </c>
      <c r="C118" s="367"/>
      <c r="D118" s="57">
        <f>MROUND(H15*0.4,AQ6)</f>
        <v>50</v>
      </c>
      <c r="E118" s="48">
        <v>5</v>
      </c>
      <c r="F118" s="47">
        <f>MROUND(H15*0.5,AQ6)</f>
        <v>62.5</v>
      </c>
      <c r="G118" s="48">
        <v>3</v>
      </c>
      <c r="H118" s="60">
        <f>MROUND(H15*0.6,AQ6)</f>
        <v>72.5</v>
      </c>
      <c r="I118" s="61">
        <v>1</v>
      </c>
      <c r="J118" s="47"/>
      <c r="K118" s="48"/>
      <c r="L118" s="47"/>
      <c r="M118" s="48"/>
      <c r="N118" s="47"/>
      <c r="O118" s="48"/>
      <c r="P118" s="47"/>
      <c r="Q118" s="48"/>
      <c r="R118" s="47"/>
      <c r="S118" s="48"/>
      <c r="T118" s="47"/>
      <c r="U118" s="49"/>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row>
    <row r="119" spans="1:43" ht="15.75" customHeight="1">
      <c r="A119" s="38"/>
      <c r="B119" s="354" t="s">
        <v>71</v>
      </c>
      <c r="C119" s="363"/>
      <c r="D119" s="62">
        <f>MROUND(H15*0.4,AQ6)</f>
        <v>50</v>
      </c>
      <c r="E119" s="51">
        <v>10</v>
      </c>
      <c r="F119" s="62">
        <f>$D$29</f>
        <v>62.5</v>
      </c>
      <c r="G119" s="75">
        <v>10</v>
      </c>
      <c r="H119" s="62">
        <f>$D$29</f>
        <v>62.5</v>
      </c>
      <c r="I119" s="75">
        <v>10</v>
      </c>
      <c r="J119" s="62">
        <f>$D$29</f>
        <v>62.5</v>
      </c>
      <c r="K119" s="75">
        <v>10</v>
      </c>
      <c r="L119" s="62">
        <f>$D$29</f>
        <v>62.5</v>
      </c>
      <c r="M119" s="75">
        <v>10</v>
      </c>
      <c r="N119" s="50"/>
      <c r="O119" s="51"/>
      <c r="P119" s="50"/>
      <c r="Q119" s="51"/>
      <c r="R119" s="50"/>
      <c r="S119" s="51"/>
      <c r="T119" s="50"/>
      <c r="U119" s="53"/>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row>
    <row r="120" spans="1:43" ht="15.75" customHeight="1" thickBot="1">
      <c r="A120" s="38"/>
      <c r="B120" s="356" t="s">
        <v>12</v>
      </c>
      <c r="C120" s="364"/>
      <c r="D120" s="365" t="s">
        <v>60</v>
      </c>
      <c r="E120" s="359"/>
      <c r="F120" s="359"/>
      <c r="G120" s="359"/>
      <c r="H120" s="359"/>
      <c r="I120" s="359"/>
      <c r="J120" s="359"/>
      <c r="K120" s="359"/>
      <c r="L120" s="359"/>
      <c r="M120" s="359"/>
      <c r="N120" s="359"/>
      <c r="O120" s="359"/>
      <c r="P120" s="359"/>
      <c r="Q120" s="359"/>
      <c r="R120" s="359"/>
      <c r="S120" s="359"/>
      <c r="T120" s="359"/>
      <c r="U120" s="360"/>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row>
    <row r="121" spans="1:43" ht="15.75" customHeight="1" thickBot="1">
      <c r="A121" s="38"/>
      <c r="B121" s="55"/>
      <c r="C121" s="55"/>
      <c r="D121" s="39"/>
      <c r="E121" s="39"/>
      <c r="F121" s="39"/>
      <c r="G121" s="39"/>
      <c r="H121" s="39"/>
      <c r="I121" s="39"/>
      <c r="J121" s="39"/>
      <c r="K121" s="39"/>
      <c r="L121" s="39"/>
      <c r="M121" s="39"/>
      <c r="N121" s="39"/>
      <c r="O121" s="39"/>
      <c r="P121" s="39"/>
      <c r="Q121" s="39"/>
      <c r="R121" s="39"/>
      <c r="S121" s="39"/>
      <c r="T121" s="39"/>
      <c r="U121" s="39"/>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row>
    <row r="122" spans="1:43" ht="15.75" customHeight="1" thickBot="1">
      <c r="A122" s="38"/>
      <c r="B122" s="350" t="s">
        <v>61</v>
      </c>
      <c r="C122" s="351"/>
      <c r="D122" s="351"/>
      <c r="E122" s="63"/>
      <c r="F122" s="64"/>
      <c r="G122" s="63"/>
      <c r="H122" s="64"/>
      <c r="I122" s="65"/>
      <c r="J122" s="64"/>
      <c r="K122" s="63"/>
      <c r="L122" s="64"/>
      <c r="M122" s="63"/>
      <c r="N122" s="64"/>
      <c r="O122" s="63"/>
      <c r="P122" s="64"/>
      <c r="Q122" s="63"/>
      <c r="R122" s="64"/>
      <c r="S122" s="63"/>
      <c r="T122" s="64"/>
      <c r="U122" s="67"/>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row>
    <row r="123" spans="1:43" ht="15.75" customHeight="1">
      <c r="A123" s="38"/>
      <c r="B123" s="352" t="s">
        <v>11</v>
      </c>
      <c r="C123" s="362"/>
      <c r="D123" s="57">
        <f>MROUND(T15*0.4,AQ6)</f>
        <v>17.5</v>
      </c>
      <c r="E123" s="48">
        <v>5</v>
      </c>
      <c r="F123" s="47">
        <f>MROUND(T15*0.5,AQ6)</f>
        <v>22.5</v>
      </c>
      <c r="G123" s="48">
        <v>3</v>
      </c>
      <c r="H123" s="60">
        <f>MROUND(T15*0.6,AQ6)</f>
        <v>27.5</v>
      </c>
      <c r="I123" s="61">
        <v>1</v>
      </c>
      <c r="J123" s="47"/>
      <c r="K123" s="48"/>
      <c r="L123" s="47"/>
      <c r="M123" s="48"/>
      <c r="N123" s="47"/>
      <c r="O123" s="48"/>
      <c r="P123" s="47"/>
      <c r="Q123" s="48"/>
      <c r="R123" s="47"/>
      <c r="S123" s="48"/>
      <c r="T123" s="47"/>
      <c r="U123" s="49"/>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row>
    <row r="124" spans="1:43" ht="15.75" customHeight="1">
      <c r="A124" s="38"/>
      <c r="B124" s="354" t="s">
        <v>69</v>
      </c>
      <c r="C124" s="363"/>
      <c r="D124" s="62">
        <f>MROUND(L15*0.7,AQ6)</f>
        <v>72.5</v>
      </c>
      <c r="E124" s="51">
        <v>10</v>
      </c>
      <c r="F124" s="50">
        <f>MROUND(L15*0.7,AQ6)</f>
        <v>72.5</v>
      </c>
      <c r="G124" s="51">
        <v>10</v>
      </c>
      <c r="H124" s="50">
        <f>MROUND(L15*0.7,AQ6)</f>
        <v>72.5</v>
      </c>
      <c r="I124" s="51">
        <v>10</v>
      </c>
      <c r="J124" s="50">
        <f>H124</f>
        <v>72.5</v>
      </c>
      <c r="K124" s="51">
        <v>10</v>
      </c>
      <c r="L124" s="50">
        <f>J124</f>
        <v>72.5</v>
      </c>
      <c r="M124" s="51">
        <v>10</v>
      </c>
      <c r="N124" s="50"/>
      <c r="O124" s="51"/>
      <c r="P124" s="50"/>
      <c r="Q124" s="51"/>
      <c r="R124" s="50"/>
      <c r="S124" s="51"/>
      <c r="T124" s="50"/>
      <c r="U124" s="53"/>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row>
    <row r="125" spans="1:43" ht="15.75" customHeight="1" thickBot="1">
      <c r="A125" s="38"/>
      <c r="B125" s="356" t="s">
        <v>12</v>
      </c>
      <c r="C125" s="364"/>
      <c r="D125" s="358" t="s">
        <v>54</v>
      </c>
      <c r="E125" s="359"/>
      <c r="F125" s="359"/>
      <c r="G125" s="359"/>
      <c r="H125" s="359"/>
      <c r="I125" s="359"/>
      <c r="J125" s="359"/>
      <c r="K125" s="359"/>
      <c r="L125" s="359"/>
      <c r="M125" s="359"/>
      <c r="N125" s="359"/>
      <c r="O125" s="359"/>
      <c r="P125" s="359"/>
      <c r="Q125" s="359"/>
      <c r="R125" s="359"/>
      <c r="S125" s="359"/>
      <c r="T125" s="359"/>
      <c r="U125" s="360"/>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row>
    <row r="126" spans="1:43" ht="15.75" customHeight="1" thickBot="1">
      <c r="A126" s="38"/>
      <c r="B126" s="55"/>
      <c r="C126" s="55"/>
      <c r="D126" s="39"/>
      <c r="E126" s="39"/>
      <c r="F126" s="39"/>
      <c r="G126" s="39"/>
      <c r="H126" s="39"/>
      <c r="I126" s="39"/>
      <c r="J126" s="39"/>
      <c r="K126" s="39"/>
      <c r="L126" s="39"/>
      <c r="M126" s="39"/>
      <c r="N126" s="39"/>
      <c r="O126" s="39"/>
      <c r="P126" s="39"/>
      <c r="Q126" s="39"/>
      <c r="R126" s="39"/>
      <c r="S126" s="39"/>
      <c r="T126" s="39"/>
      <c r="U126" s="39"/>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row>
    <row r="127" spans="1:43" ht="15.75" customHeight="1" thickBot="1">
      <c r="A127" s="38"/>
      <c r="B127" s="361" t="s">
        <v>62</v>
      </c>
      <c r="C127" s="353"/>
      <c r="D127" s="353"/>
      <c r="E127" s="63"/>
      <c r="F127" s="64"/>
      <c r="G127" s="63"/>
      <c r="H127" s="64"/>
      <c r="I127" s="65"/>
      <c r="J127" s="64"/>
      <c r="K127" s="63"/>
      <c r="L127" s="64"/>
      <c r="M127" s="63"/>
      <c r="N127" s="64"/>
      <c r="O127" s="63"/>
      <c r="P127" s="64"/>
      <c r="Q127" s="63"/>
      <c r="R127" s="64"/>
      <c r="S127" s="63"/>
      <c r="T127" s="64"/>
      <c r="U127" s="66"/>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row>
    <row r="128" spans="1:43" ht="15.75" customHeight="1">
      <c r="A128" s="38"/>
      <c r="B128" s="354" t="s">
        <v>56</v>
      </c>
      <c r="C128" s="355"/>
      <c r="D128" s="57">
        <f>MROUND($AB$14*0.4,$AQ$6)</f>
        <v>40</v>
      </c>
      <c r="E128" s="48">
        <v>5</v>
      </c>
      <c r="F128" s="57">
        <f>MROUND($AB$14*0.5,$AQ$6)</f>
        <v>50</v>
      </c>
      <c r="G128" s="48">
        <v>5</v>
      </c>
      <c r="H128" s="76">
        <f>MROUND($AB$14*0.6,$AQ$6)</f>
        <v>60</v>
      </c>
      <c r="I128" s="61">
        <v>5</v>
      </c>
      <c r="J128" s="57">
        <f>MROUND($AB$14*0.6,$AQ$6)</f>
        <v>60</v>
      </c>
      <c r="K128" s="51">
        <v>5</v>
      </c>
      <c r="L128" s="57">
        <f>MROUND($AB$14*0.6,$AQ$6)</f>
        <v>60</v>
      </c>
      <c r="M128" s="51">
        <v>5</v>
      </c>
      <c r="N128" s="50"/>
      <c r="O128" s="51"/>
      <c r="P128" s="50"/>
      <c r="Q128" s="51"/>
      <c r="R128" s="50"/>
      <c r="S128" s="51"/>
      <c r="T128" s="50"/>
      <c r="U128" s="52"/>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row>
    <row r="129" spans="1:43" ht="15.75" customHeight="1">
      <c r="A129" s="38"/>
      <c r="B129" s="354" t="s">
        <v>63</v>
      </c>
      <c r="C129" s="355"/>
      <c r="D129" s="62">
        <f>D113</f>
        <v>65</v>
      </c>
      <c r="E129" s="51">
        <v>10</v>
      </c>
      <c r="F129" s="50">
        <f>D129</f>
        <v>65</v>
      </c>
      <c r="G129" s="51">
        <v>10</v>
      </c>
      <c r="H129" s="50">
        <f>D129</f>
        <v>65</v>
      </c>
      <c r="I129" s="51">
        <v>10</v>
      </c>
      <c r="J129" s="50">
        <f>D129</f>
        <v>65</v>
      </c>
      <c r="K129" s="51">
        <v>10</v>
      </c>
      <c r="L129" s="50">
        <f>D129</f>
        <v>65</v>
      </c>
      <c r="M129" s="51">
        <v>10</v>
      </c>
      <c r="N129" s="50"/>
      <c r="O129" s="51"/>
      <c r="P129" s="50"/>
      <c r="Q129" s="51"/>
      <c r="R129" s="50"/>
      <c r="S129" s="51"/>
      <c r="T129" s="50"/>
      <c r="U129" s="53"/>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row>
    <row r="130" spans="1:43" ht="15.75" customHeight="1" thickBot="1">
      <c r="A130" s="38"/>
      <c r="B130" s="356" t="s">
        <v>12</v>
      </c>
      <c r="C130" s="357"/>
      <c r="D130" s="358" t="s">
        <v>57</v>
      </c>
      <c r="E130" s="359"/>
      <c r="F130" s="359"/>
      <c r="G130" s="359"/>
      <c r="H130" s="359"/>
      <c r="I130" s="359"/>
      <c r="J130" s="359"/>
      <c r="K130" s="359"/>
      <c r="L130" s="359"/>
      <c r="M130" s="359"/>
      <c r="N130" s="359"/>
      <c r="O130" s="359"/>
      <c r="P130" s="359"/>
      <c r="Q130" s="359"/>
      <c r="R130" s="359"/>
      <c r="S130" s="359"/>
      <c r="T130" s="359"/>
      <c r="U130" s="360"/>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row>
    <row r="131" spans="1:43" ht="15.75" customHeight="1" thickBot="1">
      <c r="A131" s="38"/>
      <c r="B131" s="38"/>
      <c r="C131" s="38"/>
      <c r="D131" s="39"/>
      <c r="E131" s="39"/>
      <c r="F131" s="39"/>
      <c r="G131" s="39"/>
      <c r="H131" s="39"/>
      <c r="I131" s="39"/>
      <c r="J131" s="39"/>
      <c r="K131" s="39"/>
      <c r="L131" s="39"/>
      <c r="M131" s="39"/>
      <c r="N131" s="39"/>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row>
    <row r="132" spans="1:43" ht="15.75" customHeight="1" thickBot="1">
      <c r="A132" s="38"/>
      <c r="B132" s="350" t="s">
        <v>64</v>
      </c>
      <c r="C132" s="351"/>
      <c r="D132" s="351"/>
      <c r="E132" s="63"/>
      <c r="F132" s="64"/>
      <c r="G132" s="63"/>
      <c r="H132" s="64"/>
      <c r="I132" s="65"/>
      <c r="J132" s="64"/>
      <c r="K132" s="63"/>
      <c r="L132" s="64"/>
      <c r="M132" s="63"/>
      <c r="N132" s="64"/>
      <c r="O132" s="63"/>
      <c r="P132" s="64"/>
      <c r="Q132" s="63"/>
      <c r="R132" s="64"/>
      <c r="S132" s="63"/>
      <c r="T132" s="64"/>
      <c r="U132" s="66"/>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row>
    <row r="133" spans="1:43" ht="15.75" customHeight="1">
      <c r="A133" s="38"/>
      <c r="B133" s="354" t="s">
        <v>19</v>
      </c>
      <c r="C133" s="355"/>
      <c r="D133" s="50">
        <f>MROUND($X$15*0.4,$AQ$6)</f>
        <v>30</v>
      </c>
      <c r="E133" s="51">
        <v>5</v>
      </c>
      <c r="F133" s="50">
        <f>MROUND($X$15*0.5,$AQ$6)</f>
        <v>37.5</v>
      </c>
      <c r="G133" s="51">
        <v>5</v>
      </c>
      <c r="H133" s="68">
        <f>MROUND($X$15*0.6,$AQ$6)</f>
        <v>42.5</v>
      </c>
      <c r="I133" s="74" t="s">
        <v>67</v>
      </c>
      <c r="J133" s="50"/>
      <c r="K133" s="51"/>
      <c r="L133" s="50"/>
      <c r="M133" s="51"/>
      <c r="N133" s="50"/>
      <c r="O133" s="51"/>
      <c r="P133" s="50"/>
      <c r="Q133" s="51"/>
      <c r="R133" s="50"/>
      <c r="S133" s="51"/>
      <c r="T133" s="50"/>
      <c r="U133" s="52"/>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row>
    <row r="134" spans="1:43" ht="15.75" customHeight="1">
      <c r="A134" s="38"/>
      <c r="B134" s="354" t="s">
        <v>59</v>
      </c>
      <c r="C134" s="355"/>
      <c r="D134" s="50">
        <f>MROUND($H$15*0.5,$AQ$6)</f>
        <v>62.5</v>
      </c>
      <c r="E134" s="51">
        <v>10</v>
      </c>
      <c r="F134" s="50">
        <f>MROUND($H$15*0.5,$AQ$6)</f>
        <v>62.5</v>
      </c>
      <c r="G134" s="51">
        <v>10</v>
      </c>
      <c r="H134" s="50">
        <f>MROUND($H$15*0.5,$AQ$6)</f>
        <v>62.5</v>
      </c>
      <c r="I134" s="51">
        <v>10</v>
      </c>
      <c r="J134" s="50">
        <f>H134</f>
        <v>62.5</v>
      </c>
      <c r="K134" s="51">
        <v>10</v>
      </c>
      <c r="L134" s="50">
        <f>MROUND($H$15*0.5,$AQ$6)</f>
        <v>62.5</v>
      </c>
      <c r="M134" s="51">
        <v>10</v>
      </c>
      <c r="N134" s="50"/>
      <c r="O134" s="51"/>
      <c r="P134" s="50"/>
      <c r="Q134" s="51"/>
      <c r="R134" s="50"/>
      <c r="S134" s="51"/>
      <c r="T134" s="50"/>
      <c r="U134" s="53"/>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row>
    <row r="135" spans="1:43" ht="15.75" customHeight="1" thickBot="1">
      <c r="A135" s="38"/>
      <c r="B135" s="356" t="s">
        <v>12</v>
      </c>
      <c r="C135" s="357"/>
      <c r="D135" s="365" t="s">
        <v>60</v>
      </c>
      <c r="E135" s="359"/>
      <c r="F135" s="359"/>
      <c r="G135" s="359"/>
      <c r="H135" s="359"/>
      <c r="I135" s="359"/>
      <c r="J135" s="359"/>
      <c r="K135" s="359"/>
      <c r="L135" s="359"/>
      <c r="M135" s="359"/>
      <c r="N135" s="359"/>
      <c r="O135" s="359"/>
      <c r="P135" s="359"/>
      <c r="Q135" s="359"/>
      <c r="R135" s="359"/>
      <c r="S135" s="359"/>
      <c r="T135" s="359"/>
      <c r="U135" s="360"/>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row>
    <row r="136" spans="1:43" ht="15.75" customHeight="1">
      <c r="A136" s="38"/>
      <c r="B136" s="38"/>
      <c r="C136" s="38"/>
      <c r="D136" s="39"/>
      <c r="E136" s="39"/>
      <c r="F136" s="39"/>
      <c r="G136" s="39"/>
      <c r="H136" s="39"/>
      <c r="I136" s="39"/>
      <c r="J136" s="39"/>
      <c r="K136" s="39"/>
      <c r="L136" s="39"/>
      <c r="M136" s="39"/>
      <c r="N136" s="39"/>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row>
    <row r="137" spans="1:43" ht="15.75" customHeight="1">
      <c r="A137" s="38"/>
      <c r="B137" s="38"/>
      <c r="C137" s="38"/>
      <c r="D137" s="39"/>
      <c r="E137" s="39"/>
      <c r="F137" s="39"/>
      <c r="G137" s="39"/>
      <c r="H137" s="39"/>
      <c r="I137" s="39"/>
      <c r="J137" s="39"/>
      <c r="K137" s="39"/>
      <c r="L137" s="39"/>
      <c r="M137" s="39"/>
      <c r="N137" s="39"/>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row>
    <row r="138" spans="1:43" ht="15.75" customHeight="1">
      <c r="A138" s="38"/>
      <c r="B138" s="38"/>
      <c r="C138" s="38"/>
      <c r="D138" s="39"/>
      <c r="E138" s="39"/>
      <c r="F138" s="39"/>
      <c r="G138" s="39"/>
      <c r="H138" s="39"/>
      <c r="I138" s="39"/>
      <c r="J138" s="39"/>
      <c r="K138" s="39"/>
      <c r="L138" s="39"/>
      <c r="M138" s="39"/>
      <c r="N138" s="39"/>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row>
    <row r="139" spans="1:43" ht="15.75" customHeight="1">
      <c r="A139" s="38"/>
      <c r="B139" s="38"/>
      <c r="C139" s="38"/>
      <c r="D139" s="39"/>
      <c r="E139" s="39"/>
      <c r="F139" s="39"/>
      <c r="G139" s="39"/>
      <c r="H139" s="39"/>
      <c r="I139" s="39"/>
      <c r="J139" s="39"/>
      <c r="K139" s="39"/>
      <c r="L139" s="39"/>
      <c r="M139" s="39"/>
      <c r="N139" s="39"/>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row>
    <row r="140" spans="1:43" ht="15.75" customHeight="1">
      <c r="A140" s="38"/>
      <c r="B140" s="38"/>
      <c r="C140" s="38"/>
      <c r="D140" s="39"/>
      <c r="E140" s="39"/>
      <c r="F140" s="39"/>
      <c r="G140" s="39"/>
      <c r="H140" s="39"/>
      <c r="I140" s="39"/>
      <c r="J140" s="39"/>
      <c r="K140" s="39"/>
      <c r="L140" s="39"/>
      <c r="M140" s="39"/>
      <c r="N140" s="39"/>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row>
    <row r="141" spans="1:43" ht="15.75" customHeight="1">
      <c r="A141" s="38"/>
      <c r="B141" s="38"/>
      <c r="C141" s="38"/>
      <c r="D141" s="39"/>
      <c r="E141" s="39"/>
      <c r="F141" s="39"/>
      <c r="G141" s="39"/>
      <c r="H141" s="39"/>
      <c r="I141" s="39"/>
      <c r="J141" s="39"/>
      <c r="K141" s="39"/>
      <c r="L141" s="39"/>
      <c r="M141" s="39"/>
      <c r="N141" s="39"/>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row>
    <row r="142" spans="1:43" ht="15.75" customHeight="1">
      <c r="A142" s="38"/>
      <c r="B142" s="38"/>
      <c r="C142" s="38"/>
      <c r="D142" s="39"/>
      <c r="E142" s="39"/>
      <c r="F142" s="39"/>
      <c r="G142" s="39"/>
      <c r="H142" s="39"/>
      <c r="I142" s="39"/>
      <c r="J142" s="39"/>
      <c r="K142" s="39"/>
      <c r="L142" s="39"/>
      <c r="M142" s="39"/>
      <c r="N142" s="39"/>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row>
    <row r="143" spans="1:43" ht="15.75" customHeight="1">
      <c r="A143" s="38"/>
      <c r="B143" s="38"/>
      <c r="C143" s="38"/>
      <c r="D143" s="39"/>
      <c r="E143" s="39"/>
      <c r="F143" s="39"/>
      <c r="G143" s="39"/>
      <c r="H143" s="39"/>
      <c r="I143" s="39"/>
      <c r="J143" s="39"/>
      <c r="K143" s="39"/>
      <c r="L143" s="39"/>
      <c r="M143" s="39"/>
      <c r="N143" s="39"/>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row>
    <row r="144" spans="1:43" ht="15.75" customHeight="1">
      <c r="A144" s="38"/>
      <c r="B144" s="38"/>
      <c r="C144" s="38"/>
      <c r="D144" s="39"/>
      <c r="E144" s="39"/>
      <c r="F144" s="39"/>
      <c r="G144" s="39"/>
      <c r="H144" s="39"/>
      <c r="I144" s="39"/>
      <c r="J144" s="39"/>
      <c r="K144" s="39"/>
      <c r="L144" s="39"/>
      <c r="M144" s="39"/>
      <c r="N144" s="39"/>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row>
    <row r="145" spans="1:43" ht="15.75" customHeight="1">
      <c r="A145" s="38"/>
      <c r="B145" s="38"/>
      <c r="C145" s="38"/>
      <c r="D145" s="39"/>
      <c r="E145" s="39"/>
      <c r="F145" s="39"/>
      <c r="G145" s="39"/>
      <c r="H145" s="39"/>
      <c r="I145" s="39"/>
      <c r="J145" s="39"/>
      <c r="K145" s="39"/>
      <c r="L145" s="39"/>
      <c r="M145" s="39"/>
      <c r="N145" s="39"/>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row>
    <row r="146" spans="1:43" ht="15.75" customHeight="1">
      <c r="A146" s="38"/>
      <c r="B146" s="38"/>
      <c r="C146" s="38"/>
      <c r="D146" s="39"/>
      <c r="E146" s="39"/>
      <c r="F146" s="39"/>
      <c r="G146" s="39"/>
      <c r="H146" s="39"/>
      <c r="I146" s="39"/>
      <c r="J146" s="39"/>
      <c r="K146" s="39"/>
      <c r="L146" s="39"/>
      <c r="M146" s="39"/>
      <c r="N146" s="39"/>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row>
    <row r="147" spans="1:43" ht="15.75" customHeight="1">
      <c r="A147" s="38"/>
      <c r="B147" s="38"/>
      <c r="C147" s="38"/>
      <c r="D147" s="39"/>
      <c r="E147" s="39"/>
      <c r="F147" s="39"/>
      <c r="G147" s="39"/>
      <c r="H147" s="39"/>
      <c r="I147" s="39"/>
      <c r="J147" s="39"/>
      <c r="K147" s="39"/>
      <c r="L147" s="39"/>
      <c r="M147" s="39"/>
      <c r="N147" s="39"/>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row>
    <row r="148" spans="1:43" ht="15.75" customHeight="1">
      <c r="A148" s="38"/>
      <c r="B148" s="38"/>
      <c r="C148" s="38"/>
      <c r="D148" s="39"/>
      <c r="E148" s="39"/>
      <c r="F148" s="39"/>
      <c r="G148" s="39"/>
      <c r="H148" s="39"/>
      <c r="I148" s="39"/>
      <c r="J148" s="39"/>
      <c r="K148" s="39"/>
      <c r="L148" s="39"/>
      <c r="M148" s="39"/>
      <c r="N148" s="39"/>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row>
    <row r="149" spans="1:43" ht="15.75" customHeight="1">
      <c r="A149" s="38"/>
      <c r="B149" s="38"/>
      <c r="C149" s="38"/>
      <c r="D149" s="39"/>
      <c r="E149" s="39"/>
      <c r="F149" s="39"/>
      <c r="G149" s="39"/>
      <c r="H149" s="39"/>
      <c r="I149" s="39"/>
      <c r="J149" s="39"/>
      <c r="K149" s="39"/>
      <c r="L149" s="39"/>
      <c r="M149" s="39"/>
      <c r="N149" s="39"/>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row>
    <row r="150" spans="1:43" ht="15.75" customHeight="1">
      <c r="A150" s="38"/>
      <c r="B150" s="38"/>
      <c r="C150" s="38"/>
      <c r="D150" s="39"/>
      <c r="E150" s="39"/>
      <c r="F150" s="39"/>
      <c r="G150" s="39"/>
      <c r="H150" s="39"/>
      <c r="I150" s="39"/>
      <c r="J150" s="39"/>
      <c r="K150" s="39"/>
      <c r="L150" s="39"/>
      <c r="M150" s="39"/>
      <c r="N150" s="39"/>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row>
    <row r="151" spans="1:43" ht="15.75" customHeight="1">
      <c r="A151" s="38"/>
      <c r="B151" s="38"/>
      <c r="C151" s="38"/>
      <c r="D151" s="39"/>
      <c r="E151" s="39"/>
      <c r="F151" s="39"/>
      <c r="G151" s="39"/>
      <c r="H151" s="39"/>
      <c r="I151" s="39"/>
      <c r="J151" s="39"/>
      <c r="K151" s="39"/>
      <c r="L151" s="39"/>
      <c r="M151" s="39"/>
      <c r="N151" s="39"/>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row>
    <row r="152" spans="1:43" ht="15.75" customHeight="1">
      <c r="A152" s="38"/>
      <c r="B152" s="38"/>
      <c r="C152" s="38"/>
      <c r="D152" s="39"/>
      <c r="E152" s="39"/>
      <c r="F152" s="39"/>
      <c r="G152" s="39"/>
      <c r="H152" s="39"/>
      <c r="I152" s="39"/>
      <c r="J152" s="39"/>
      <c r="K152" s="39"/>
      <c r="L152" s="39"/>
      <c r="M152" s="39"/>
      <c r="N152" s="39"/>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row>
    <row r="153" spans="1:43" ht="15.75" customHeight="1">
      <c r="A153" s="38"/>
      <c r="B153" s="38"/>
      <c r="C153" s="38"/>
      <c r="D153" s="39"/>
      <c r="E153" s="39"/>
      <c r="F153" s="39"/>
      <c r="G153" s="39"/>
      <c r="H153" s="39"/>
      <c r="I153" s="39"/>
      <c r="J153" s="39"/>
      <c r="K153" s="39"/>
      <c r="L153" s="39"/>
      <c r="M153" s="39"/>
      <c r="N153" s="39"/>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row>
    <row r="154" spans="1:43" ht="15.75" customHeight="1">
      <c r="A154" s="38"/>
      <c r="B154" s="38"/>
      <c r="C154" s="38"/>
      <c r="D154" s="39"/>
      <c r="E154" s="39"/>
      <c r="F154" s="39"/>
      <c r="G154" s="39"/>
      <c r="H154" s="39"/>
      <c r="I154" s="39"/>
      <c r="J154" s="39"/>
      <c r="K154" s="39"/>
      <c r="L154" s="39"/>
      <c r="M154" s="39"/>
      <c r="N154" s="39"/>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row>
    <row r="155" spans="1:43" ht="15.75" customHeight="1">
      <c r="A155" s="38"/>
      <c r="B155" s="38"/>
      <c r="C155" s="38"/>
      <c r="D155" s="39"/>
      <c r="E155" s="39"/>
      <c r="F155" s="39"/>
      <c r="G155" s="39"/>
      <c r="H155" s="39"/>
      <c r="I155" s="39"/>
      <c r="J155" s="39"/>
      <c r="K155" s="39"/>
      <c r="L155" s="39"/>
      <c r="M155" s="39"/>
      <c r="N155" s="39"/>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row>
    <row r="156" spans="1:43" ht="15.75" customHeight="1">
      <c r="A156" s="38"/>
      <c r="B156" s="38"/>
      <c r="C156" s="38"/>
      <c r="D156" s="39"/>
      <c r="E156" s="39"/>
      <c r="F156" s="39"/>
      <c r="G156" s="39"/>
      <c r="H156" s="39"/>
      <c r="I156" s="39"/>
      <c r="J156" s="39"/>
      <c r="K156" s="39"/>
      <c r="L156" s="39"/>
      <c r="M156" s="39"/>
      <c r="N156" s="39"/>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row>
    <row r="157" spans="1:43" ht="15.75" customHeight="1">
      <c r="A157" s="38"/>
      <c r="B157" s="38"/>
      <c r="C157" s="38"/>
      <c r="D157" s="39"/>
      <c r="E157" s="39"/>
      <c r="F157" s="39"/>
      <c r="G157" s="39"/>
      <c r="H157" s="39"/>
      <c r="I157" s="39"/>
      <c r="J157" s="39"/>
      <c r="K157" s="39"/>
      <c r="L157" s="39"/>
      <c r="M157" s="39"/>
      <c r="N157" s="39"/>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row>
    <row r="158" spans="1:43" ht="15.75" customHeight="1">
      <c r="A158" s="38"/>
      <c r="B158" s="38"/>
      <c r="C158" s="38"/>
      <c r="D158" s="39"/>
      <c r="E158" s="39"/>
      <c r="F158" s="39"/>
      <c r="G158" s="39"/>
      <c r="H158" s="39"/>
      <c r="I158" s="39"/>
      <c r="J158" s="39"/>
      <c r="K158" s="39"/>
      <c r="L158" s="39"/>
      <c r="M158" s="39"/>
      <c r="N158" s="39"/>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row>
    <row r="159" spans="1:43" ht="15.75" customHeight="1">
      <c r="A159" s="38"/>
      <c r="B159" s="38"/>
      <c r="C159" s="38"/>
      <c r="D159" s="39"/>
      <c r="E159" s="39"/>
      <c r="F159" s="39"/>
      <c r="G159" s="39"/>
      <c r="H159" s="39"/>
      <c r="I159" s="39"/>
      <c r="J159" s="39"/>
      <c r="K159" s="39"/>
      <c r="L159" s="39"/>
      <c r="M159" s="39"/>
      <c r="N159" s="39"/>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row>
    <row r="160" spans="1:43" ht="15.75" customHeight="1">
      <c r="A160" s="38"/>
      <c r="B160" s="38"/>
      <c r="C160" s="38"/>
      <c r="D160" s="39"/>
      <c r="E160" s="39"/>
      <c r="F160" s="39"/>
      <c r="G160" s="39"/>
      <c r="H160" s="39"/>
      <c r="I160" s="39"/>
      <c r="J160" s="39"/>
      <c r="K160" s="39"/>
      <c r="L160" s="39"/>
      <c r="M160" s="39"/>
      <c r="N160" s="39"/>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row>
    <row r="161" spans="1:43" ht="15.75" customHeight="1">
      <c r="A161" s="38"/>
      <c r="B161" s="38"/>
      <c r="C161" s="38"/>
      <c r="D161" s="39"/>
      <c r="E161" s="39"/>
      <c r="F161" s="39"/>
      <c r="G161" s="39"/>
      <c r="H161" s="39"/>
      <c r="I161" s="39"/>
      <c r="J161" s="39"/>
      <c r="K161" s="39"/>
      <c r="L161" s="39"/>
      <c r="M161" s="39"/>
      <c r="N161" s="39"/>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row>
    <row r="162" spans="1:43" ht="15.75" customHeight="1">
      <c r="A162" s="38"/>
      <c r="B162" s="38"/>
      <c r="C162" s="38"/>
      <c r="D162" s="39"/>
      <c r="E162" s="39"/>
      <c r="F162" s="39"/>
      <c r="G162" s="39"/>
      <c r="H162" s="39"/>
      <c r="I162" s="39"/>
      <c r="J162" s="39"/>
      <c r="K162" s="39"/>
      <c r="L162" s="39"/>
      <c r="M162" s="39"/>
      <c r="N162" s="39"/>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row>
    <row r="163" spans="1:43" ht="15.75" customHeight="1">
      <c r="A163" s="38"/>
      <c r="B163" s="38"/>
      <c r="C163" s="38"/>
      <c r="D163" s="39"/>
      <c r="E163" s="39"/>
      <c r="F163" s="39"/>
      <c r="G163" s="39"/>
      <c r="H163" s="39"/>
      <c r="I163" s="39"/>
      <c r="J163" s="39"/>
      <c r="K163" s="39"/>
      <c r="L163" s="39"/>
      <c r="M163" s="39"/>
      <c r="N163" s="39"/>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row>
    <row r="164" spans="1:43" ht="15.75" customHeight="1">
      <c r="A164" s="38"/>
      <c r="B164" s="38"/>
      <c r="C164" s="38"/>
      <c r="D164" s="39"/>
      <c r="E164" s="39"/>
      <c r="F164" s="39"/>
      <c r="G164" s="39"/>
      <c r="H164" s="39"/>
      <c r="I164" s="39"/>
      <c r="J164" s="39"/>
      <c r="K164" s="39"/>
      <c r="L164" s="39"/>
      <c r="M164" s="39"/>
      <c r="N164" s="39"/>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row>
    <row r="165" spans="1:43" ht="15.75" customHeight="1">
      <c r="A165" s="38"/>
      <c r="B165" s="38"/>
      <c r="C165" s="38"/>
      <c r="D165" s="39"/>
      <c r="E165" s="39"/>
      <c r="F165" s="39"/>
      <c r="G165" s="39"/>
      <c r="H165" s="39"/>
      <c r="I165" s="39"/>
      <c r="J165" s="39"/>
      <c r="K165" s="39"/>
      <c r="L165" s="39"/>
      <c r="M165" s="39"/>
      <c r="N165" s="39"/>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row>
    <row r="166" spans="1:43" ht="15.75" customHeight="1">
      <c r="A166" s="38"/>
      <c r="B166" s="38"/>
      <c r="C166" s="38"/>
      <c r="D166" s="39"/>
      <c r="E166" s="39"/>
      <c r="F166" s="39"/>
      <c r="G166" s="39"/>
      <c r="H166" s="39"/>
      <c r="I166" s="39"/>
      <c r="J166" s="39"/>
      <c r="K166" s="39"/>
      <c r="L166" s="39"/>
      <c r="M166" s="39"/>
      <c r="N166" s="39"/>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row>
    <row r="167" spans="1:43" ht="15.75" customHeight="1">
      <c r="A167" s="38"/>
      <c r="B167" s="38"/>
      <c r="C167" s="38"/>
      <c r="D167" s="39"/>
      <c r="E167" s="39"/>
      <c r="F167" s="39"/>
      <c r="G167" s="39"/>
      <c r="H167" s="39"/>
      <c r="I167" s="39"/>
      <c r="J167" s="39"/>
      <c r="K167" s="39"/>
      <c r="L167" s="39"/>
      <c r="M167" s="39"/>
      <c r="N167" s="39"/>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row>
    <row r="168" spans="1:43" ht="15.75" customHeight="1">
      <c r="A168" s="38"/>
      <c r="B168" s="38"/>
      <c r="C168" s="38"/>
      <c r="D168" s="39"/>
      <c r="E168" s="39"/>
      <c r="F168" s="39"/>
      <c r="G168" s="39"/>
      <c r="H168" s="39"/>
      <c r="I168" s="39"/>
      <c r="J168" s="39"/>
      <c r="K168" s="39"/>
      <c r="L168" s="39"/>
      <c r="M168" s="39"/>
      <c r="N168" s="39"/>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row>
    <row r="169" spans="1:43" ht="15.75" customHeight="1">
      <c r="A169" s="38"/>
      <c r="B169" s="38"/>
      <c r="C169" s="38"/>
      <c r="D169" s="39"/>
      <c r="E169" s="39"/>
      <c r="F169" s="39"/>
      <c r="G169" s="39"/>
      <c r="H169" s="39"/>
      <c r="I169" s="39"/>
      <c r="J169" s="39"/>
      <c r="K169" s="39"/>
      <c r="L169" s="39"/>
      <c r="M169" s="39"/>
      <c r="N169" s="39"/>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row>
    <row r="170" spans="1:43" ht="15.75" customHeight="1">
      <c r="A170" s="38"/>
      <c r="B170" s="38"/>
      <c r="C170" s="38"/>
      <c r="D170" s="39"/>
      <c r="E170" s="39"/>
      <c r="F170" s="39"/>
      <c r="G170" s="39"/>
      <c r="H170" s="39"/>
      <c r="I170" s="39"/>
      <c r="J170" s="39"/>
      <c r="K170" s="39"/>
      <c r="L170" s="39"/>
      <c r="M170" s="39"/>
      <c r="N170" s="39"/>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row>
    <row r="171" spans="1:43" ht="15.75" customHeight="1">
      <c r="A171" s="38"/>
      <c r="B171" s="38"/>
      <c r="C171" s="38"/>
      <c r="D171" s="39"/>
      <c r="E171" s="39"/>
      <c r="F171" s="39"/>
      <c r="G171" s="39"/>
      <c r="H171" s="39"/>
      <c r="I171" s="39"/>
      <c r="J171" s="39"/>
      <c r="K171" s="39"/>
      <c r="L171" s="39"/>
      <c r="M171" s="39"/>
      <c r="N171" s="39"/>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row>
    <row r="172" spans="1:43" ht="15.75" customHeight="1">
      <c r="A172" s="38"/>
      <c r="B172" s="38"/>
      <c r="C172" s="38"/>
      <c r="D172" s="39"/>
      <c r="E172" s="39"/>
      <c r="F172" s="39"/>
      <c r="G172" s="39"/>
      <c r="H172" s="39"/>
      <c r="I172" s="39"/>
      <c r="J172" s="39"/>
      <c r="K172" s="39"/>
      <c r="L172" s="39"/>
      <c r="M172" s="39"/>
      <c r="N172" s="39"/>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row>
    <row r="173" spans="1:43" ht="15.75" customHeight="1">
      <c r="A173" s="38"/>
      <c r="B173" s="38"/>
      <c r="C173" s="38"/>
      <c r="D173" s="39"/>
      <c r="E173" s="39"/>
      <c r="F173" s="39"/>
      <c r="G173" s="39"/>
      <c r="H173" s="39"/>
      <c r="I173" s="39"/>
      <c r="J173" s="39"/>
      <c r="K173" s="39"/>
      <c r="L173" s="39"/>
      <c r="M173" s="39"/>
      <c r="N173" s="39"/>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row>
    <row r="174" spans="1:43" ht="15.75" customHeight="1">
      <c r="A174" s="38"/>
      <c r="B174" s="38"/>
      <c r="C174" s="38"/>
      <c r="D174" s="39"/>
      <c r="E174" s="39"/>
      <c r="F174" s="39"/>
      <c r="G174" s="39"/>
      <c r="H174" s="39"/>
      <c r="I174" s="39"/>
      <c r="J174" s="39"/>
      <c r="K174" s="39"/>
      <c r="L174" s="39"/>
      <c r="M174" s="39"/>
      <c r="N174" s="39"/>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row>
    <row r="175" spans="1:43" ht="15.75" customHeight="1">
      <c r="A175" s="38"/>
      <c r="B175" s="38"/>
      <c r="C175" s="38"/>
      <c r="D175" s="39"/>
      <c r="E175" s="39"/>
      <c r="F175" s="39"/>
      <c r="G175" s="39"/>
      <c r="H175" s="39"/>
      <c r="I175" s="39"/>
      <c r="J175" s="39"/>
      <c r="K175" s="39"/>
      <c r="L175" s="39"/>
      <c r="M175" s="39"/>
      <c r="N175" s="39"/>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row>
    <row r="176" spans="1:43" ht="15.75" customHeight="1">
      <c r="A176" s="38"/>
      <c r="B176" s="38"/>
      <c r="C176" s="38"/>
      <c r="D176" s="39"/>
      <c r="E176" s="39"/>
      <c r="F176" s="39"/>
      <c r="G176" s="39"/>
      <c r="H176" s="39"/>
      <c r="I176" s="39"/>
      <c r="J176" s="39"/>
      <c r="K176" s="39"/>
      <c r="L176" s="39"/>
      <c r="M176" s="39"/>
      <c r="N176" s="39"/>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row>
    <row r="177" spans="1:43" ht="15.75" customHeight="1">
      <c r="A177" s="38"/>
      <c r="B177" s="38"/>
      <c r="C177" s="38"/>
      <c r="D177" s="39"/>
      <c r="E177" s="39"/>
      <c r="F177" s="39"/>
      <c r="G177" s="39"/>
      <c r="H177" s="39"/>
      <c r="I177" s="39"/>
      <c r="J177" s="39"/>
      <c r="K177" s="39"/>
      <c r="L177" s="39"/>
      <c r="M177" s="39"/>
      <c r="N177" s="39"/>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row>
    <row r="178" spans="1:43" ht="15.75" customHeight="1">
      <c r="A178" s="38"/>
      <c r="B178" s="38"/>
      <c r="C178" s="38"/>
      <c r="D178" s="39"/>
      <c r="E178" s="39"/>
      <c r="F178" s="39"/>
      <c r="G178" s="39"/>
      <c r="H178" s="39"/>
      <c r="I178" s="39"/>
      <c r="J178" s="39"/>
      <c r="K178" s="39"/>
      <c r="L178" s="39"/>
      <c r="M178" s="39"/>
      <c r="N178" s="39"/>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row>
    <row r="179" spans="1:43" ht="15.75" customHeight="1">
      <c r="A179" s="38"/>
      <c r="B179" s="38"/>
      <c r="C179" s="38"/>
      <c r="D179" s="39"/>
      <c r="E179" s="39"/>
      <c r="F179" s="39"/>
      <c r="G179" s="39"/>
      <c r="H179" s="39"/>
      <c r="I179" s="39"/>
      <c r="J179" s="39"/>
      <c r="K179" s="39"/>
      <c r="L179" s="39"/>
      <c r="M179" s="39"/>
      <c r="N179" s="39"/>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row>
    <row r="180" spans="1:43" ht="15.75" customHeight="1">
      <c r="A180" s="38"/>
      <c r="B180" s="38"/>
      <c r="C180" s="38"/>
      <c r="D180" s="39"/>
      <c r="E180" s="39"/>
      <c r="F180" s="39"/>
      <c r="G180" s="39"/>
      <c r="H180" s="39"/>
      <c r="I180" s="39"/>
      <c r="J180" s="39"/>
      <c r="K180" s="39"/>
      <c r="L180" s="39"/>
      <c r="M180" s="39"/>
      <c r="N180" s="39"/>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row>
    <row r="181" spans="1:43" ht="15.75" customHeight="1">
      <c r="A181" s="38"/>
      <c r="B181" s="38"/>
      <c r="C181" s="38"/>
      <c r="D181" s="39"/>
      <c r="E181" s="39"/>
      <c r="F181" s="39"/>
      <c r="G181" s="39"/>
      <c r="H181" s="39"/>
      <c r="I181" s="39"/>
      <c r="J181" s="39"/>
      <c r="K181" s="39"/>
      <c r="L181" s="39"/>
      <c r="M181" s="39"/>
      <c r="N181" s="39"/>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row>
    <row r="182" spans="1:43" ht="15.75" customHeight="1">
      <c r="A182" s="38"/>
      <c r="B182" s="38"/>
      <c r="C182" s="38"/>
      <c r="D182" s="39"/>
      <c r="E182" s="39"/>
      <c r="F182" s="39"/>
      <c r="G182" s="39"/>
      <c r="H182" s="39"/>
      <c r="I182" s="39"/>
      <c r="J182" s="39"/>
      <c r="K182" s="39"/>
      <c r="L182" s="39"/>
      <c r="M182" s="39"/>
      <c r="N182" s="39"/>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row>
    <row r="183" spans="1:43" ht="15.75" customHeight="1">
      <c r="A183" s="38"/>
      <c r="B183" s="38"/>
      <c r="C183" s="38"/>
      <c r="D183" s="39"/>
      <c r="E183" s="39"/>
      <c r="F183" s="39"/>
      <c r="G183" s="39"/>
      <c r="H183" s="39"/>
      <c r="I183" s="39"/>
      <c r="J183" s="39"/>
      <c r="K183" s="39"/>
      <c r="L183" s="39"/>
      <c r="M183" s="39"/>
      <c r="N183" s="39"/>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row>
    <row r="184" spans="1:43" ht="15.75" customHeight="1">
      <c r="A184" s="38"/>
      <c r="B184" s="38"/>
      <c r="C184" s="38"/>
      <c r="D184" s="39"/>
      <c r="E184" s="39"/>
      <c r="F184" s="39"/>
      <c r="G184" s="39"/>
      <c r="H184" s="39"/>
      <c r="I184" s="39"/>
      <c r="J184" s="39"/>
      <c r="K184" s="39"/>
      <c r="L184" s="39"/>
      <c r="M184" s="39"/>
      <c r="N184" s="39"/>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row>
    <row r="185" spans="1:43" ht="15.75" customHeight="1">
      <c r="A185" s="38"/>
      <c r="B185" s="38"/>
      <c r="C185" s="38"/>
      <c r="D185" s="39"/>
      <c r="E185" s="39"/>
      <c r="F185" s="39"/>
      <c r="G185" s="39"/>
      <c r="H185" s="39"/>
      <c r="I185" s="39"/>
      <c r="J185" s="39"/>
      <c r="K185" s="39"/>
      <c r="L185" s="39"/>
      <c r="M185" s="39"/>
      <c r="N185" s="39"/>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row>
    <row r="186" spans="1:43" ht="15.75" customHeight="1">
      <c r="A186" s="38"/>
      <c r="B186" s="38"/>
      <c r="C186" s="38"/>
      <c r="D186" s="39"/>
      <c r="E186" s="39"/>
      <c r="F186" s="39"/>
      <c r="G186" s="39"/>
      <c r="H186" s="39"/>
      <c r="I186" s="39"/>
      <c r="J186" s="39"/>
      <c r="K186" s="39"/>
      <c r="L186" s="39"/>
      <c r="M186" s="39"/>
      <c r="N186" s="39"/>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row>
    <row r="187" spans="1:43" ht="15.75" customHeight="1">
      <c r="A187" s="38"/>
      <c r="B187" s="38"/>
      <c r="C187" s="38"/>
      <c r="D187" s="39"/>
      <c r="E187" s="39"/>
      <c r="F187" s="39"/>
      <c r="G187" s="39"/>
      <c r="H187" s="39"/>
      <c r="I187" s="39"/>
      <c r="J187" s="39"/>
      <c r="K187" s="39"/>
      <c r="L187" s="39"/>
      <c r="M187" s="39"/>
      <c r="N187" s="39"/>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row>
    <row r="188" spans="1:43" ht="15.75" customHeight="1">
      <c r="A188" s="38"/>
      <c r="B188" s="38"/>
      <c r="C188" s="38"/>
      <c r="D188" s="39"/>
      <c r="E188" s="39"/>
      <c r="F188" s="39"/>
      <c r="G188" s="39"/>
      <c r="H188" s="39"/>
      <c r="I188" s="39"/>
      <c r="J188" s="39"/>
      <c r="K188" s="39"/>
      <c r="L188" s="39"/>
      <c r="M188" s="39"/>
      <c r="N188" s="39"/>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row>
    <row r="189" spans="1:43" ht="15.75" customHeight="1">
      <c r="A189" s="38"/>
      <c r="B189" s="38"/>
      <c r="C189" s="38"/>
      <c r="D189" s="39"/>
      <c r="E189" s="39"/>
      <c r="F189" s="39"/>
      <c r="G189" s="39"/>
      <c r="H189" s="39"/>
      <c r="I189" s="39"/>
      <c r="J189" s="39"/>
      <c r="K189" s="39"/>
      <c r="L189" s="39"/>
      <c r="M189" s="39"/>
      <c r="N189" s="39"/>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row>
    <row r="190" spans="1:43" ht="15.75" customHeight="1">
      <c r="A190" s="38"/>
      <c r="B190" s="38"/>
      <c r="C190" s="38"/>
      <c r="D190" s="39"/>
      <c r="E190" s="39"/>
      <c r="F190" s="39"/>
      <c r="G190" s="39"/>
      <c r="H190" s="39"/>
      <c r="I190" s="39"/>
      <c r="J190" s="39"/>
      <c r="K190" s="39"/>
      <c r="L190" s="39"/>
      <c r="M190" s="39"/>
      <c r="N190" s="39"/>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row>
    <row r="191" spans="1:43" ht="15.75" customHeight="1">
      <c r="A191" s="38"/>
      <c r="B191" s="38"/>
      <c r="C191" s="38"/>
      <c r="D191" s="39"/>
      <c r="E191" s="39"/>
      <c r="F191" s="39"/>
      <c r="G191" s="39"/>
      <c r="H191" s="39"/>
      <c r="I191" s="39"/>
      <c r="J191" s="39"/>
      <c r="K191" s="39"/>
      <c r="L191" s="39"/>
      <c r="M191" s="39"/>
      <c r="N191" s="39"/>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row>
    <row r="192" spans="1:43" ht="15.75" customHeight="1">
      <c r="A192" s="38"/>
      <c r="B192" s="38"/>
      <c r="C192" s="38"/>
      <c r="D192" s="39"/>
      <c r="E192" s="39"/>
      <c r="F192" s="39"/>
      <c r="G192" s="39"/>
      <c r="H192" s="39"/>
      <c r="I192" s="39"/>
      <c r="J192" s="39"/>
      <c r="K192" s="39"/>
      <c r="L192" s="39"/>
      <c r="M192" s="39"/>
      <c r="N192" s="39"/>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row>
    <row r="193" spans="1:43" ht="15.75" customHeight="1">
      <c r="A193" s="38"/>
      <c r="B193" s="38"/>
      <c r="C193" s="38"/>
      <c r="D193" s="39"/>
      <c r="E193" s="39"/>
      <c r="F193" s="39"/>
      <c r="G193" s="39"/>
      <c r="H193" s="39"/>
      <c r="I193" s="39"/>
      <c r="J193" s="39"/>
      <c r="K193" s="39"/>
      <c r="L193" s="39"/>
      <c r="M193" s="39"/>
      <c r="N193" s="39"/>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row>
    <row r="194" spans="1:43" ht="15.75" customHeight="1">
      <c r="A194" s="38"/>
      <c r="B194" s="38"/>
      <c r="C194" s="38"/>
      <c r="D194" s="39"/>
      <c r="E194" s="39"/>
      <c r="F194" s="39"/>
      <c r="G194" s="39"/>
      <c r="H194" s="39"/>
      <c r="I194" s="39"/>
      <c r="J194" s="39"/>
      <c r="K194" s="39"/>
      <c r="L194" s="39"/>
      <c r="M194" s="39"/>
      <c r="N194" s="39"/>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row>
    <row r="195" spans="1:43" ht="15.75" customHeight="1">
      <c r="A195" s="38"/>
      <c r="B195" s="38"/>
      <c r="C195" s="38"/>
      <c r="D195" s="39"/>
      <c r="E195" s="39"/>
      <c r="F195" s="39"/>
      <c r="G195" s="39"/>
      <c r="H195" s="39"/>
      <c r="I195" s="39"/>
      <c r="J195" s="39"/>
      <c r="K195" s="39"/>
      <c r="L195" s="39"/>
      <c r="M195" s="39"/>
      <c r="N195" s="39"/>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row>
    <row r="196" spans="1:43" ht="15.75" customHeight="1">
      <c r="A196" s="38"/>
      <c r="B196" s="38"/>
      <c r="C196" s="38"/>
      <c r="D196" s="39"/>
      <c r="E196" s="39"/>
      <c r="F196" s="39"/>
      <c r="G196" s="39"/>
      <c r="H196" s="39"/>
      <c r="I196" s="39"/>
      <c r="J196" s="39"/>
      <c r="K196" s="39"/>
      <c r="L196" s="39"/>
      <c r="M196" s="39"/>
      <c r="N196" s="39"/>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row>
    <row r="197" spans="1:43" ht="15.75" customHeight="1">
      <c r="A197" s="38"/>
      <c r="B197" s="38"/>
      <c r="C197" s="38"/>
      <c r="D197" s="39"/>
      <c r="E197" s="39"/>
      <c r="F197" s="39"/>
      <c r="G197" s="39"/>
      <c r="H197" s="39"/>
      <c r="I197" s="39"/>
      <c r="J197" s="39"/>
      <c r="K197" s="39"/>
      <c r="L197" s="39"/>
      <c r="M197" s="39"/>
      <c r="N197" s="39"/>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row>
    <row r="198" spans="1:43" ht="15.75" customHeight="1">
      <c r="A198" s="38"/>
      <c r="B198" s="38"/>
      <c r="C198" s="38"/>
      <c r="D198" s="39"/>
      <c r="E198" s="39"/>
      <c r="F198" s="39"/>
      <c r="G198" s="39"/>
      <c r="H198" s="39"/>
      <c r="I198" s="39"/>
      <c r="J198" s="39"/>
      <c r="K198" s="39"/>
      <c r="L198" s="39"/>
      <c r="M198" s="39"/>
      <c r="N198" s="39"/>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row>
    <row r="199" spans="1:43" ht="15.75" customHeight="1">
      <c r="A199" s="38"/>
      <c r="B199" s="38"/>
      <c r="C199" s="38"/>
      <c r="D199" s="39"/>
      <c r="E199" s="39"/>
      <c r="F199" s="39"/>
      <c r="G199" s="39"/>
      <c r="H199" s="39"/>
      <c r="I199" s="39"/>
      <c r="J199" s="39"/>
      <c r="K199" s="39"/>
      <c r="L199" s="39"/>
      <c r="M199" s="39"/>
      <c r="N199" s="39"/>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row>
    <row r="200" spans="1:43" ht="15.75" customHeight="1">
      <c r="A200" s="38"/>
      <c r="B200" s="38"/>
      <c r="C200" s="38"/>
      <c r="D200" s="39"/>
      <c r="E200" s="39"/>
      <c r="F200" s="39"/>
      <c r="G200" s="39"/>
      <c r="H200" s="39"/>
      <c r="I200" s="39"/>
      <c r="J200" s="39"/>
      <c r="K200" s="39"/>
      <c r="L200" s="39"/>
      <c r="M200" s="39"/>
      <c r="N200" s="39"/>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row>
    <row r="201" spans="1:43" ht="15.75" customHeight="1">
      <c r="A201" s="38"/>
      <c r="B201" s="38"/>
      <c r="C201" s="38"/>
      <c r="D201" s="39"/>
      <c r="E201" s="39"/>
      <c r="F201" s="39"/>
      <c r="G201" s="39"/>
      <c r="H201" s="39"/>
      <c r="I201" s="39"/>
      <c r="J201" s="39"/>
      <c r="K201" s="39"/>
      <c r="L201" s="39"/>
      <c r="M201" s="39"/>
      <c r="N201" s="39"/>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row>
    <row r="202" spans="1:43" ht="15.75" customHeight="1">
      <c r="A202" s="38"/>
      <c r="B202" s="38"/>
      <c r="C202" s="38"/>
      <c r="D202" s="39"/>
      <c r="E202" s="39"/>
      <c r="F202" s="39"/>
      <c r="G202" s="39"/>
      <c r="H202" s="39"/>
      <c r="I202" s="39"/>
      <c r="J202" s="39"/>
      <c r="K202" s="39"/>
      <c r="L202" s="39"/>
      <c r="M202" s="39"/>
      <c r="N202" s="39"/>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row>
    <row r="203" spans="1:43" ht="15.75" customHeight="1">
      <c r="A203" s="38"/>
      <c r="B203" s="38"/>
      <c r="C203" s="38"/>
      <c r="D203" s="39"/>
      <c r="E203" s="39"/>
      <c r="F203" s="39"/>
      <c r="G203" s="39"/>
      <c r="H203" s="39"/>
      <c r="I203" s="39"/>
      <c r="J203" s="39"/>
      <c r="K203" s="39"/>
      <c r="L203" s="39"/>
      <c r="M203" s="39"/>
      <c r="N203" s="39"/>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row>
    <row r="204" spans="1:43" ht="15.75" customHeight="1">
      <c r="A204" s="38"/>
      <c r="B204" s="38"/>
      <c r="C204" s="38"/>
      <c r="D204" s="39"/>
      <c r="E204" s="39"/>
      <c r="F204" s="39"/>
      <c r="G204" s="39"/>
      <c r="H204" s="39"/>
      <c r="I204" s="39"/>
      <c r="J204" s="39"/>
      <c r="K204" s="39"/>
      <c r="L204" s="39"/>
      <c r="M204" s="39"/>
      <c r="N204" s="39"/>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row>
    <row r="205" spans="1:43" ht="15.75" customHeight="1">
      <c r="A205" s="38"/>
      <c r="B205" s="38"/>
      <c r="C205" s="38"/>
      <c r="D205" s="39"/>
      <c r="E205" s="39"/>
      <c r="F205" s="39"/>
      <c r="G205" s="39"/>
      <c r="H205" s="39"/>
      <c r="I205" s="39"/>
      <c r="J205" s="39"/>
      <c r="K205" s="39"/>
      <c r="L205" s="39"/>
      <c r="M205" s="39"/>
      <c r="N205" s="39"/>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row>
    <row r="206" spans="1:43" ht="15.75" customHeight="1">
      <c r="A206" s="38"/>
      <c r="B206" s="38"/>
      <c r="C206" s="38"/>
      <c r="D206" s="39"/>
      <c r="E206" s="39"/>
      <c r="F206" s="39"/>
      <c r="G206" s="39"/>
      <c r="H206" s="39"/>
      <c r="I206" s="39"/>
      <c r="J206" s="39"/>
      <c r="K206" s="39"/>
      <c r="L206" s="39"/>
      <c r="M206" s="39"/>
      <c r="N206" s="39"/>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row>
    <row r="207" spans="1:43" ht="15.75" customHeight="1">
      <c r="A207" s="38"/>
      <c r="B207" s="38"/>
      <c r="C207" s="38"/>
      <c r="D207" s="39"/>
      <c r="E207" s="39"/>
      <c r="F207" s="39"/>
      <c r="G207" s="39"/>
      <c r="H207" s="39"/>
      <c r="I207" s="39"/>
      <c r="J207" s="39"/>
      <c r="K207" s="39"/>
      <c r="L207" s="39"/>
      <c r="M207" s="39"/>
      <c r="N207" s="39"/>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row>
    <row r="208" spans="1:43" ht="15.75" customHeight="1">
      <c r="A208" s="38"/>
      <c r="B208" s="38"/>
      <c r="C208" s="38"/>
      <c r="D208" s="39"/>
      <c r="E208" s="39"/>
      <c r="F208" s="39"/>
      <c r="G208" s="39"/>
      <c r="H208" s="39"/>
      <c r="I208" s="39"/>
      <c r="J208" s="39"/>
      <c r="K208" s="39"/>
      <c r="L208" s="39"/>
      <c r="M208" s="39"/>
      <c r="N208" s="39"/>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row>
    <row r="209" spans="1:43" ht="15.75" customHeight="1">
      <c r="A209" s="38"/>
      <c r="B209" s="38"/>
      <c r="C209" s="38"/>
      <c r="D209" s="39"/>
      <c r="E209" s="39"/>
      <c r="F209" s="39"/>
      <c r="G209" s="39"/>
      <c r="H209" s="39"/>
      <c r="I209" s="39"/>
      <c r="J209" s="39"/>
      <c r="K209" s="39"/>
      <c r="L209" s="39"/>
      <c r="M209" s="39"/>
      <c r="N209" s="39"/>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row>
    <row r="210" spans="1:43" ht="15.75" customHeight="1">
      <c r="A210" s="38"/>
      <c r="B210" s="38"/>
      <c r="C210" s="38"/>
      <c r="D210" s="39"/>
      <c r="E210" s="39"/>
      <c r="F210" s="39"/>
      <c r="G210" s="39"/>
      <c r="H210" s="39"/>
      <c r="I210" s="39"/>
      <c r="J210" s="39"/>
      <c r="K210" s="39"/>
      <c r="L210" s="39"/>
      <c r="M210" s="39"/>
      <c r="N210" s="39"/>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row>
    <row r="211" spans="1:43" ht="15.75" customHeight="1">
      <c r="A211" s="38"/>
      <c r="B211" s="38"/>
      <c r="C211" s="38"/>
      <c r="D211" s="39"/>
      <c r="E211" s="39"/>
      <c r="F211" s="39"/>
      <c r="G211" s="39"/>
      <c r="H211" s="39"/>
      <c r="I211" s="39"/>
      <c r="J211" s="39"/>
      <c r="K211" s="39"/>
      <c r="L211" s="39"/>
      <c r="M211" s="39"/>
      <c r="N211" s="39"/>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row>
    <row r="212" spans="1:43" ht="15.75" customHeight="1">
      <c r="A212" s="38"/>
      <c r="B212" s="38"/>
      <c r="C212" s="38"/>
      <c r="D212" s="39"/>
      <c r="E212" s="39"/>
      <c r="F212" s="39"/>
      <c r="G212" s="39"/>
      <c r="H212" s="39"/>
      <c r="I212" s="39"/>
      <c r="J212" s="39"/>
      <c r="K212" s="39"/>
      <c r="L212" s="39"/>
      <c r="M212" s="39"/>
      <c r="N212" s="39"/>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row>
    <row r="213" spans="1:43" ht="15.75" customHeight="1">
      <c r="A213" s="38"/>
      <c r="B213" s="38"/>
      <c r="C213" s="38"/>
      <c r="D213" s="39"/>
      <c r="E213" s="39"/>
      <c r="F213" s="39"/>
      <c r="G213" s="39"/>
      <c r="H213" s="39"/>
      <c r="I213" s="39"/>
      <c r="J213" s="39"/>
      <c r="K213" s="39"/>
      <c r="L213" s="39"/>
      <c r="M213" s="39"/>
      <c r="N213" s="39"/>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row>
    <row r="214" spans="1:43" ht="15.75" customHeight="1">
      <c r="A214" s="38"/>
      <c r="B214" s="38"/>
      <c r="C214" s="38"/>
      <c r="D214" s="39"/>
      <c r="E214" s="39"/>
      <c r="F214" s="39"/>
      <c r="G214" s="39"/>
      <c r="H214" s="39"/>
      <c r="I214" s="39"/>
      <c r="J214" s="39"/>
      <c r="K214" s="39"/>
      <c r="L214" s="39"/>
      <c r="M214" s="39"/>
      <c r="N214" s="39"/>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row>
    <row r="215" spans="1:43" ht="15.75" customHeight="1">
      <c r="A215" s="38"/>
      <c r="B215" s="38"/>
      <c r="C215" s="38"/>
      <c r="D215" s="39"/>
      <c r="E215" s="39"/>
      <c r="F215" s="39"/>
      <c r="G215" s="39"/>
      <c r="H215" s="39"/>
      <c r="I215" s="39"/>
      <c r="J215" s="39"/>
      <c r="K215" s="39"/>
      <c r="L215" s="39"/>
      <c r="M215" s="39"/>
      <c r="N215" s="39"/>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row>
    <row r="216" spans="1:43" ht="15.75" customHeight="1">
      <c r="A216" s="38"/>
      <c r="B216" s="38"/>
      <c r="C216" s="38"/>
      <c r="D216" s="39"/>
      <c r="E216" s="39"/>
      <c r="F216" s="39"/>
      <c r="G216" s="39"/>
      <c r="H216" s="39"/>
      <c r="I216" s="39"/>
      <c r="J216" s="39"/>
      <c r="K216" s="39"/>
      <c r="L216" s="39"/>
      <c r="M216" s="39"/>
      <c r="N216" s="39"/>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row>
    <row r="217" spans="1:43" ht="15.75" customHeight="1">
      <c r="A217" s="38"/>
      <c r="B217" s="38"/>
      <c r="C217" s="38"/>
      <c r="D217" s="39"/>
      <c r="E217" s="39"/>
      <c r="F217" s="39"/>
      <c r="G217" s="39"/>
      <c r="H217" s="39"/>
      <c r="I217" s="39"/>
      <c r="J217" s="39"/>
      <c r="K217" s="39"/>
      <c r="L217" s="39"/>
      <c r="M217" s="39"/>
      <c r="N217" s="39"/>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row>
    <row r="218" spans="1:43" ht="15.75" customHeight="1">
      <c r="A218" s="38"/>
      <c r="B218" s="38"/>
      <c r="C218" s="38"/>
      <c r="D218" s="39"/>
      <c r="E218" s="39"/>
      <c r="F218" s="39"/>
      <c r="G218" s="39"/>
      <c r="H218" s="39"/>
      <c r="I218" s="39"/>
      <c r="J218" s="39"/>
      <c r="K218" s="39"/>
      <c r="L218" s="39"/>
      <c r="M218" s="39"/>
      <c r="N218" s="39"/>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row>
    <row r="219" spans="1:43" ht="15.75" customHeight="1">
      <c r="A219" s="38"/>
      <c r="B219" s="38"/>
      <c r="C219" s="38"/>
      <c r="D219" s="39"/>
      <c r="E219" s="39"/>
      <c r="F219" s="39"/>
      <c r="G219" s="39"/>
      <c r="H219" s="39"/>
      <c r="I219" s="39"/>
      <c r="J219" s="39"/>
      <c r="K219" s="39"/>
      <c r="L219" s="39"/>
      <c r="M219" s="39"/>
      <c r="N219" s="39"/>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row>
    <row r="220" spans="1:43" ht="15.75" customHeight="1">
      <c r="A220" s="38"/>
      <c r="B220" s="38"/>
      <c r="C220" s="38"/>
      <c r="D220" s="39"/>
      <c r="E220" s="39"/>
      <c r="F220" s="39"/>
      <c r="G220" s="39"/>
      <c r="H220" s="39"/>
      <c r="I220" s="39"/>
      <c r="J220" s="39"/>
      <c r="K220" s="39"/>
      <c r="L220" s="39"/>
      <c r="M220" s="39"/>
      <c r="N220" s="39"/>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row>
    <row r="221" spans="1:43" ht="15.75" customHeight="1">
      <c r="A221" s="38"/>
      <c r="B221" s="38"/>
      <c r="C221" s="38"/>
      <c r="D221" s="39"/>
      <c r="E221" s="39"/>
      <c r="F221" s="39"/>
      <c r="G221" s="39"/>
      <c r="H221" s="39"/>
      <c r="I221" s="39"/>
      <c r="J221" s="39"/>
      <c r="K221" s="39"/>
      <c r="L221" s="39"/>
      <c r="M221" s="39"/>
      <c r="N221" s="39"/>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row>
    <row r="222" spans="1:43" ht="15.75" customHeight="1">
      <c r="A222" s="38"/>
      <c r="B222" s="38"/>
      <c r="C222" s="38"/>
      <c r="D222" s="39"/>
      <c r="E222" s="39"/>
      <c r="F222" s="39"/>
      <c r="G222" s="39"/>
      <c r="H222" s="39"/>
      <c r="I222" s="39"/>
      <c r="J222" s="39"/>
      <c r="K222" s="39"/>
      <c r="L222" s="39"/>
      <c r="M222" s="39"/>
      <c r="N222" s="39"/>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row>
    <row r="223" spans="1:43" ht="15.75" customHeight="1">
      <c r="A223" s="38"/>
      <c r="B223" s="38"/>
      <c r="C223" s="38"/>
      <c r="D223" s="39"/>
      <c r="E223" s="39"/>
      <c r="F223" s="39"/>
      <c r="G223" s="39"/>
      <c r="H223" s="39"/>
      <c r="I223" s="39"/>
      <c r="J223" s="39"/>
      <c r="K223" s="39"/>
      <c r="L223" s="39"/>
      <c r="M223" s="39"/>
      <c r="N223" s="39"/>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row>
    <row r="224" spans="1:43" ht="15.75" customHeight="1">
      <c r="A224" s="38"/>
      <c r="B224" s="38"/>
      <c r="C224" s="38"/>
      <c r="D224" s="39"/>
      <c r="E224" s="39"/>
      <c r="F224" s="39"/>
      <c r="G224" s="39"/>
      <c r="H224" s="39"/>
      <c r="I224" s="39"/>
      <c r="J224" s="39"/>
      <c r="K224" s="39"/>
      <c r="L224" s="39"/>
      <c r="M224" s="39"/>
      <c r="N224" s="39"/>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row>
    <row r="225" spans="1:43" ht="15.75" customHeight="1">
      <c r="A225" s="38"/>
      <c r="B225" s="38"/>
      <c r="C225" s="38"/>
      <c r="D225" s="39"/>
      <c r="E225" s="39"/>
      <c r="F225" s="39"/>
      <c r="G225" s="39"/>
      <c r="H225" s="39"/>
      <c r="I225" s="39"/>
      <c r="J225" s="39"/>
      <c r="K225" s="39"/>
      <c r="L225" s="39"/>
      <c r="M225" s="39"/>
      <c r="N225" s="39"/>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row>
    <row r="226" spans="1:43" ht="15.75" customHeight="1">
      <c r="A226" s="38"/>
      <c r="B226" s="38"/>
      <c r="C226" s="38"/>
      <c r="D226" s="39"/>
      <c r="E226" s="39"/>
      <c r="F226" s="39"/>
      <c r="G226" s="39"/>
      <c r="H226" s="39"/>
      <c r="I226" s="39"/>
      <c r="J226" s="39"/>
      <c r="K226" s="39"/>
      <c r="L226" s="39"/>
      <c r="M226" s="39"/>
      <c r="N226" s="39"/>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row>
    <row r="227" spans="1:43" ht="15.75" customHeight="1">
      <c r="A227" s="38"/>
      <c r="B227" s="38"/>
      <c r="C227" s="38"/>
      <c r="D227" s="39"/>
      <c r="E227" s="39"/>
      <c r="F227" s="39"/>
      <c r="G227" s="39"/>
      <c r="H227" s="39"/>
      <c r="I227" s="39"/>
      <c r="J227" s="39"/>
      <c r="K227" s="39"/>
      <c r="L227" s="39"/>
      <c r="M227" s="39"/>
      <c r="N227" s="39"/>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row>
    <row r="228" spans="1:43" ht="15.75" customHeight="1">
      <c r="A228" s="38"/>
      <c r="B228" s="38"/>
      <c r="C228" s="38"/>
      <c r="D228" s="39"/>
      <c r="E228" s="39"/>
      <c r="F228" s="39"/>
      <c r="G228" s="39"/>
      <c r="H228" s="39"/>
      <c r="I228" s="39"/>
      <c r="J228" s="39"/>
      <c r="K228" s="39"/>
      <c r="L228" s="39"/>
      <c r="M228" s="39"/>
      <c r="N228" s="39"/>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row>
    <row r="229" spans="1:43" ht="15.75" customHeight="1">
      <c r="A229" s="38"/>
      <c r="B229" s="38"/>
      <c r="C229" s="38"/>
      <c r="D229" s="39"/>
      <c r="E229" s="39"/>
      <c r="F229" s="39"/>
      <c r="G229" s="39"/>
      <c r="H229" s="39"/>
      <c r="I229" s="39"/>
      <c r="J229" s="39"/>
      <c r="K229" s="39"/>
      <c r="L229" s="39"/>
      <c r="M229" s="39"/>
      <c r="N229" s="39"/>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row>
    <row r="230" spans="1:43" ht="15.75" customHeight="1">
      <c r="A230" s="38"/>
      <c r="B230" s="38"/>
      <c r="C230" s="38"/>
      <c r="D230" s="39"/>
      <c r="E230" s="39"/>
      <c r="F230" s="39"/>
      <c r="G230" s="39"/>
      <c r="H230" s="39"/>
      <c r="I230" s="39"/>
      <c r="J230" s="39"/>
      <c r="K230" s="39"/>
      <c r="L230" s="39"/>
      <c r="M230" s="39"/>
      <c r="N230" s="39"/>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row>
    <row r="231" spans="1:43" ht="15.75" customHeight="1">
      <c r="A231" s="38"/>
      <c r="B231" s="38"/>
      <c r="C231" s="38"/>
      <c r="D231" s="39"/>
      <c r="E231" s="39"/>
      <c r="F231" s="39"/>
      <c r="G231" s="39"/>
      <c r="H231" s="39"/>
      <c r="I231" s="39"/>
      <c r="J231" s="39"/>
      <c r="K231" s="39"/>
      <c r="L231" s="39"/>
      <c r="M231" s="39"/>
      <c r="N231" s="39"/>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row>
    <row r="232" spans="1:43" ht="15.75" customHeight="1">
      <c r="A232" s="38"/>
      <c r="B232" s="38"/>
      <c r="C232" s="38"/>
      <c r="D232" s="39"/>
      <c r="E232" s="39"/>
      <c r="F232" s="39"/>
      <c r="G232" s="39"/>
      <c r="H232" s="39"/>
      <c r="I232" s="39"/>
      <c r="J232" s="39"/>
      <c r="K232" s="39"/>
      <c r="L232" s="39"/>
      <c r="M232" s="39"/>
      <c r="N232" s="39"/>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row>
    <row r="233" spans="1:43" ht="15.75" customHeight="1">
      <c r="A233" s="38"/>
      <c r="B233" s="38"/>
      <c r="C233" s="38"/>
      <c r="D233" s="39"/>
      <c r="E233" s="39"/>
      <c r="F233" s="39"/>
      <c r="G233" s="39"/>
      <c r="H233" s="39"/>
      <c r="I233" s="39"/>
      <c r="J233" s="39"/>
      <c r="K233" s="39"/>
      <c r="L233" s="39"/>
      <c r="M233" s="39"/>
      <c r="N233" s="39"/>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row>
    <row r="234" spans="1:43" ht="15.75" customHeight="1">
      <c r="A234" s="38"/>
      <c r="B234" s="38"/>
      <c r="C234" s="38"/>
      <c r="D234" s="39"/>
      <c r="E234" s="39"/>
      <c r="F234" s="39"/>
      <c r="G234" s="39"/>
      <c r="H234" s="39"/>
      <c r="I234" s="39"/>
      <c r="J234" s="39"/>
      <c r="K234" s="39"/>
      <c r="L234" s="39"/>
      <c r="M234" s="39"/>
      <c r="N234" s="39"/>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row>
    <row r="235" spans="1:43" ht="15.75" customHeight="1">
      <c r="A235" s="38"/>
      <c r="B235" s="38"/>
      <c r="C235" s="38"/>
      <c r="D235" s="39"/>
      <c r="E235" s="39"/>
      <c r="F235" s="39"/>
      <c r="G235" s="39"/>
      <c r="H235" s="39"/>
      <c r="I235" s="39"/>
      <c r="J235" s="39"/>
      <c r="K235" s="39"/>
      <c r="L235" s="39"/>
      <c r="M235" s="39"/>
      <c r="N235" s="39"/>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row>
    <row r="236" spans="1:43" ht="15.75" customHeight="1">
      <c r="A236" s="38"/>
      <c r="B236" s="38"/>
      <c r="C236" s="38"/>
      <c r="D236" s="39"/>
      <c r="E236" s="39"/>
      <c r="F236" s="39"/>
      <c r="G236" s="39"/>
      <c r="H236" s="39"/>
      <c r="I236" s="39"/>
      <c r="J236" s="39"/>
      <c r="K236" s="39"/>
      <c r="L236" s="39"/>
      <c r="M236" s="39"/>
      <c r="N236" s="39"/>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row>
    <row r="237" spans="1:43" ht="15.75" customHeight="1">
      <c r="A237" s="38"/>
      <c r="B237" s="38"/>
      <c r="C237" s="38"/>
      <c r="D237" s="39"/>
      <c r="E237" s="39"/>
      <c r="F237" s="39"/>
      <c r="G237" s="39"/>
      <c r="H237" s="39"/>
      <c r="I237" s="39"/>
      <c r="J237" s="39"/>
      <c r="K237" s="39"/>
      <c r="L237" s="39"/>
      <c r="M237" s="39"/>
      <c r="N237" s="39"/>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row>
    <row r="238" spans="1:43" ht="15.75" customHeight="1">
      <c r="A238" s="38"/>
      <c r="B238" s="38"/>
      <c r="C238" s="38"/>
      <c r="D238" s="39"/>
      <c r="E238" s="39"/>
      <c r="F238" s="39"/>
      <c r="G238" s="39"/>
      <c r="H238" s="39"/>
      <c r="I238" s="39"/>
      <c r="J238" s="39"/>
      <c r="K238" s="39"/>
      <c r="L238" s="39"/>
      <c r="M238" s="39"/>
      <c r="N238" s="39"/>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row>
    <row r="239" spans="1:43" ht="15.75" customHeight="1">
      <c r="A239" s="38"/>
      <c r="B239" s="38"/>
      <c r="C239" s="38"/>
      <c r="D239" s="39"/>
      <c r="E239" s="39"/>
      <c r="F239" s="39"/>
      <c r="G239" s="39"/>
      <c r="H239" s="39"/>
      <c r="I239" s="39"/>
      <c r="J239" s="39"/>
      <c r="K239" s="39"/>
      <c r="L239" s="39"/>
      <c r="M239" s="39"/>
      <c r="N239" s="39"/>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row>
    <row r="240" spans="1:43" ht="15.75" customHeight="1">
      <c r="A240" s="38"/>
      <c r="B240" s="38"/>
      <c r="C240" s="38"/>
      <c r="D240" s="39"/>
      <c r="E240" s="39"/>
      <c r="F240" s="39"/>
      <c r="G240" s="39"/>
      <c r="H240" s="39"/>
      <c r="I240" s="39"/>
      <c r="J240" s="39"/>
      <c r="K240" s="39"/>
      <c r="L240" s="39"/>
      <c r="M240" s="39"/>
      <c r="N240" s="39"/>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row>
    <row r="241" spans="1:43" ht="15.75" customHeight="1">
      <c r="A241" s="38"/>
      <c r="B241" s="38"/>
      <c r="C241" s="38"/>
      <c r="D241" s="39"/>
      <c r="E241" s="39"/>
      <c r="F241" s="39"/>
      <c r="G241" s="39"/>
      <c r="H241" s="39"/>
      <c r="I241" s="39"/>
      <c r="J241" s="39"/>
      <c r="K241" s="39"/>
      <c r="L241" s="39"/>
      <c r="M241" s="39"/>
      <c r="N241" s="39"/>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row>
    <row r="242" spans="1:43" ht="15.75" customHeight="1">
      <c r="A242" s="38"/>
      <c r="B242" s="38"/>
      <c r="C242" s="38"/>
      <c r="D242" s="39"/>
      <c r="E242" s="39"/>
      <c r="F242" s="39"/>
      <c r="G242" s="39"/>
      <c r="H242" s="39"/>
      <c r="I242" s="39"/>
      <c r="J242" s="39"/>
      <c r="K242" s="39"/>
      <c r="L242" s="39"/>
      <c r="M242" s="39"/>
      <c r="N242" s="39"/>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row>
    <row r="243" spans="1:43" ht="15.75" customHeight="1">
      <c r="A243" s="38"/>
      <c r="B243" s="38"/>
      <c r="C243" s="38"/>
      <c r="D243" s="39"/>
      <c r="E243" s="39"/>
      <c r="F243" s="39"/>
      <c r="G243" s="39"/>
      <c r="H243" s="39"/>
      <c r="I243" s="39"/>
      <c r="J243" s="39"/>
      <c r="K243" s="39"/>
      <c r="L243" s="39"/>
      <c r="M243" s="39"/>
      <c r="N243" s="39"/>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row>
    <row r="244" spans="1:43" ht="15.75" customHeight="1">
      <c r="A244" s="38"/>
      <c r="B244" s="38"/>
      <c r="C244" s="38"/>
      <c r="D244" s="39"/>
      <c r="E244" s="39"/>
      <c r="F244" s="39"/>
      <c r="G244" s="39"/>
      <c r="H244" s="39"/>
      <c r="I244" s="39"/>
      <c r="J244" s="39"/>
      <c r="K244" s="39"/>
      <c r="L244" s="39"/>
      <c r="M244" s="39"/>
      <c r="N244" s="39"/>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row>
    <row r="245" spans="1:43" ht="15.75" customHeight="1">
      <c r="A245" s="38"/>
      <c r="B245" s="38"/>
      <c r="C245" s="38"/>
      <c r="D245" s="39"/>
      <c r="E245" s="39"/>
      <c r="F245" s="39"/>
      <c r="G245" s="39"/>
      <c r="H245" s="39"/>
      <c r="I245" s="39"/>
      <c r="J245" s="39"/>
      <c r="K245" s="39"/>
      <c r="L245" s="39"/>
      <c r="M245" s="39"/>
      <c r="N245" s="39"/>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row>
    <row r="246" spans="1:43" ht="15.75" customHeight="1"/>
    <row r="247" spans="1:43" ht="15.75" customHeight="1"/>
    <row r="248" spans="1:43" ht="15.75" customHeight="1"/>
    <row r="249" spans="1:43" ht="15.75" customHeight="1"/>
    <row r="250" spans="1:43" ht="15.75" customHeight="1"/>
    <row r="251" spans="1:43" ht="15.75" customHeight="1"/>
    <row r="252" spans="1:43" ht="15.75" customHeight="1"/>
    <row r="253" spans="1:43" ht="15.75" customHeight="1"/>
    <row r="254" spans="1:43" ht="15.75" customHeight="1"/>
    <row r="255" spans="1:43" ht="15.75" customHeight="1"/>
    <row r="256" spans="1:43" ht="15.75" customHeight="1"/>
    <row r="257" s="72" customFormat="1" ht="15.75" customHeight="1"/>
    <row r="258" s="72" customFormat="1" ht="15.75" customHeight="1"/>
    <row r="259" s="72" customFormat="1" ht="15.75" customHeight="1"/>
    <row r="260" s="72" customFormat="1" ht="15.75" customHeight="1"/>
    <row r="261" s="72" customFormat="1" ht="15.75" customHeight="1"/>
    <row r="262" s="72" customFormat="1" ht="15.75" customHeight="1"/>
    <row r="263" s="72" customFormat="1" ht="15.75" customHeight="1"/>
    <row r="264" s="72" customFormat="1" ht="15.75" customHeight="1"/>
    <row r="265" s="72" customFormat="1" ht="15.75" customHeight="1"/>
    <row r="266" s="72" customFormat="1" ht="15.75" customHeight="1"/>
    <row r="267" s="72" customFormat="1" ht="15.75" customHeight="1"/>
    <row r="268" s="72" customFormat="1" ht="15.75" customHeight="1"/>
    <row r="269" s="72" customFormat="1" ht="15.75" customHeight="1"/>
    <row r="270" s="72" customFormat="1" ht="15.75" customHeight="1"/>
    <row r="271" s="72" customFormat="1" ht="15.75" customHeight="1"/>
    <row r="272" s="72" customFormat="1" ht="15.75" customHeight="1"/>
    <row r="273" s="72" customFormat="1" ht="15.75" customHeight="1"/>
    <row r="274" s="72" customFormat="1" ht="15.75" customHeight="1"/>
    <row r="275" s="72" customFormat="1" ht="15.75" customHeight="1"/>
    <row r="276" s="72" customFormat="1" ht="15.75" customHeight="1"/>
    <row r="277" s="72" customFormat="1" ht="15.75" customHeight="1"/>
    <row r="278" s="72" customFormat="1" ht="15.75" customHeight="1"/>
    <row r="279" s="72" customFormat="1" ht="15.75" customHeight="1"/>
    <row r="280" s="72" customFormat="1" ht="15.75" customHeight="1"/>
    <row r="281" s="72" customFormat="1" ht="15.75" customHeight="1"/>
    <row r="282" s="72" customFormat="1" ht="15.75" customHeight="1"/>
    <row r="283" s="72" customFormat="1" ht="15.75" customHeight="1"/>
    <row r="284" s="72" customFormat="1" ht="15.75" customHeight="1"/>
    <row r="285" s="72" customFormat="1" ht="15.75" customHeight="1"/>
    <row r="286" s="72" customFormat="1" ht="15.75" customHeight="1"/>
    <row r="287" s="72" customFormat="1" ht="15.75" customHeight="1"/>
    <row r="288" s="72" customFormat="1" ht="15.75" customHeight="1"/>
    <row r="289" s="72" customFormat="1" ht="15.75" customHeight="1"/>
    <row r="290" s="72" customFormat="1" ht="15.75" customHeight="1"/>
    <row r="291" s="72" customFormat="1" ht="15.75" customHeight="1"/>
    <row r="292" s="72" customFormat="1" ht="15.75" customHeight="1"/>
    <row r="293" s="72" customFormat="1" ht="15.75" customHeight="1"/>
    <row r="294" s="72" customFormat="1" ht="15.75" customHeight="1"/>
    <row r="295" s="72" customFormat="1" ht="15.75" customHeight="1"/>
    <row r="296" s="72" customFormat="1" ht="15.75" customHeight="1"/>
    <row r="297" s="72" customFormat="1" ht="15.75" customHeight="1"/>
    <row r="298" s="72" customFormat="1" ht="15.75" customHeight="1"/>
    <row r="299" s="72" customFormat="1" ht="15.75" customHeight="1"/>
    <row r="300" s="72" customFormat="1" ht="15.75" customHeight="1"/>
    <row r="301" s="72" customFormat="1" ht="15.75" customHeight="1"/>
    <row r="302" s="72" customFormat="1" ht="15.75" customHeight="1"/>
    <row r="303" s="72" customFormat="1" ht="15.75" customHeight="1"/>
    <row r="304" s="72" customFormat="1" ht="15.75" customHeight="1"/>
    <row r="305" s="72" customFormat="1" ht="15.75" customHeight="1"/>
    <row r="306" s="72" customFormat="1" ht="15.75" customHeight="1"/>
    <row r="307" s="72" customFormat="1" ht="15.75" customHeight="1"/>
    <row r="308" s="72" customFormat="1" ht="15.75" customHeight="1"/>
    <row r="309" s="72" customFormat="1" ht="15.75" customHeight="1"/>
    <row r="310" s="72" customFormat="1" ht="15.75" customHeight="1"/>
    <row r="311" s="72" customFormat="1" ht="15.75" customHeight="1"/>
    <row r="312" s="72" customFormat="1" ht="15.75" customHeight="1"/>
    <row r="313" s="72" customFormat="1" ht="15.75" customHeight="1"/>
    <row r="314" s="72" customFormat="1" ht="15.75" customHeight="1"/>
    <row r="315" s="72" customFormat="1" ht="15.75" customHeight="1"/>
    <row r="316" s="72" customFormat="1" ht="15.75" customHeight="1"/>
    <row r="317" s="72" customFormat="1" ht="15.75" customHeight="1"/>
    <row r="318" s="72" customFormat="1" ht="15.75" customHeight="1"/>
    <row r="319" s="72" customFormat="1" ht="15.75" customHeight="1"/>
    <row r="320" s="72" customFormat="1" ht="15.75" customHeight="1"/>
    <row r="321" s="72" customFormat="1" ht="15.75" customHeight="1"/>
    <row r="322" s="72" customFormat="1" ht="15.75" customHeight="1"/>
    <row r="323" s="72" customFormat="1" ht="15.75" customHeight="1"/>
    <row r="324" s="72" customFormat="1" ht="15.75" customHeight="1"/>
    <row r="325" s="72" customFormat="1" ht="15.75" customHeight="1"/>
    <row r="326" s="72" customFormat="1" ht="15.75" customHeight="1"/>
    <row r="327" s="72" customFormat="1" ht="15.75" customHeight="1"/>
    <row r="328" s="72" customFormat="1" ht="15.75" customHeight="1"/>
    <row r="329" s="72" customFormat="1" ht="15.75" customHeight="1"/>
    <row r="330" s="72" customFormat="1" ht="15.75" customHeight="1"/>
    <row r="331" s="72" customFormat="1" ht="15.75" customHeight="1"/>
    <row r="332" s="72" customFormat="1" ht="15.75" customHeight="1"/>
    <row r="333" s="72" customFormat="1" ht="15.75" customHeight="1"/>
    <row r="334" s="72" customFormat="1" ht="15.75" customHeight="1"/>
    <row r="335" s="72" customFormat="1" ht="15.75" customHeight="1"/>
    <row r="336" s="72" customFormat="1" ht="15.75" customHeight="1"/>
    <row r="337" s="72" customFormat="1" ht="15.75" customHeight="1"/>
    <row r="338" s="72" customFormat="1" ht="15.75" customHeight="1"/>
    <row r="339" s="72" customFormat="1" ht="15.75" customHeight="1"/>
    <row r="340" s="72" customFormat="1" ht="15.75" customHeight="1"/>
    <row r="341" s="72" customFormat="1" ht="15.75" customHeight="1"/>
    <row r="342" s="72" customFormat="1" ht="15.75" customHeight="1"/>
    <row r="343" s="72" customFormat="1" ht="15.75" customHeight="1"/>
    <row r="344" s="72" customFormat="1" ht="15.75" customHeight="1"/>
    <row r="345" s="72" customFormat="1" ht="15.75" customHeight="1"/>
    <row r="346" s="72" customFormat="1" ht="15.75" customHeight="1"/>
    <row r="347" s="72" customFormat="1" ht="15.75" customHeight="1"/>
    <row r="348" s="72" customFormat="1" ht="15.75" customHeight="1"/>
    <row r="349" s="72" customFormat="1" ht="15.75" customHeight="1"/>
    <row r="350" s="72" customFormat="1" ht="15.75" customHeight="1"/>
    <row r="351" s="72" customFormat="1" ht="15.75" customHeight="1"/>
    <row r="352" s="72" customFormat="1" ht="15.75" customHeight="1"/>
    <row r="353" s="72" customFormat="1" ht="15.75" customHeight="1"/>
    <row r="354" s="72" customFormat="1" ht="15.75" customHeight="1"/>
    <row r="355" s="72" customFormat="1" ht="15.75" customHeight="1"/>
    <row r="356" s="72" customFormat="1" ht="15.75" customHeight="1"/>
    <row r="357" s="72" customFormat="1" ht="15.75" customHeight="1"/>
    <row r="358" s="72" customFormat="1" ht="15.75" customHeight="1"/>
    <row r="359" s="72" customFormat="1" ht="15.75" customHeight="1"/>
    <row r="360" s="72" customFormat="1" ht="15.75" customHeight="1"/>
    <row r="361" s="72" customFormat="1" ht="15.75" customHeight="1"/>
    <row r="362" s="72" customFormat="1" ht="15.75" customHeight="1"/>
    <row r="363" s="72" customFormat="1" ht="15.75" customHeight="1"/>
    <row r="364" s="72" customFormat="1" ht="15.75" customHeight="1"/>
    <row r="365" s="72" customFormat="1" ht="15.75" customHeight="1"/>
    <row r="366" s="72" customFormat="1" ht="15.75" customHeight="1"/>
    <row r="367" s="72" customFormat="1" ht="15.75" customHeight="1"/>
    <row r="368" s="72" customFormat="1" ht="15.75" customHeight="1"/>
    <row r="369" s="72" customFormat="1" ht="15.75" customHeight="1"/>
    <row r="370" s="72" customFormat="1" ht="15.75" customHeight="1"/>
    <row r="371" s="72" customFormat="1" ht="15.75" customHeight="1"/>
    <row r="372" s="72" customFormat="1" ht="15.75" customHeight="1"/>
    <row r="373" s="72" customFormat="1" ht="15.75" customHeight="1"/>
    <row r="374" s="72" customFormat="1" ht="15.75" customHeight="1"/>
    <row r="375" s="72" customFormat="1" ht="15.75" customHeight="1"/>
    <row r="376" s="72" customFormat="1" ht="15.75" customHeight="1"/>
    <row r="377" s="72" customFormat="1" ht="15.75" customHeight="1"/>
    <row r="378" s="72" customFormat="1" ht="15.75" customHeight="1"/>
    <row r="379" s="72" customFormat="1" ht="15.75" customHeight="1"/>
    <row r="380" s="72" customFormat="1" ht="15.75" customHeight="1"/>
    <row r="381" s="72" customFormat="1" ht="15.75" customHeight="1"/>
    <row r="382" s="72" customFormat="1" ht="15.75" customHeight="1"/>
    <row r="383" s="72" customFormat="1" ht="15.75" customHeight="1"/>
    <row r="384" s="72" customFormat="1" ht="15.75" customHeight="1"/>
    <row r="385" s="72" customFormat="1" ht="15.75" customHeight="1"/>
    <row r="386" s="72" customFormat="1" ht="15.75" customHeight="1"/>
    <row r="387" s="72" customFormat="1" ht="15.75" customHeight="1"/>
    <row r="388" s="72" customFormat="1" ht="15.75" customHeight="1"/>
    <row r="389" s="72" customFormat="1" ht="15.75" customHeight="1"/>
    <row r="390" s="72" customFormat="1" ht="15.75" customHeight="1"/>
    <row r="391" s="72" customFormat="1" ht="15.75" customHeight="1"/>
    <row r="392" s="72" customFormat="1" ht="15.75" customHeight="1"/>
    <row r="393" s="72" customFormat="1" ht="15.75" customHeight="1"/>
    <row r="394" s="72" customFormat="1" ht="15.75" customHeight="1"/>
    <row r="395" s="72" customFormat="1" ht="15.75" customHeight="1"/>
    <row r="396" s="72" customFormat="1" ht="15.75" customHeight="1"/>
    <row r="397" s="72" customFormat="1" ht="15.75" customHeight="1"/>
    <row r="398" s="72" customFormat="1" ht="15.75" customHeight="1"/>
    <row r="399" s="72" customFormat="1" ht="15.75" customHeight="1"/>
    <row r="400" s="72" customFormat="1" ht="15.75" customHeight="1"/>
    <row r="401" s="72" customFormat="1" ht="15.75" customHeight="1"/>
    <row r="402" s="72" customFormat="1" ht="15.75" customHeight="1"/>
    <row r="403" s="72" customFormat="1" ht="15.75" customHeight="1"/>
    <row r="404" s="72" customFormat="1" ht="15.75" customHeight="1"/>
    <row r="405" s="72" customFormat="1" ht="15.75" customHeight="1"/>
    <row r="406" s="72" customFormat="1" ht="15.75" customHeight="1"/>
    <row r="407" s="72" customFormat="1" ht="15.75" customHeight="1"/>
    <row r="408" s="72" customFormat="1" ht="15.75" customHeight="1"/>
    <row r="409" s="72" customFormat="1" ht="15.75" customHeight="1"/>
    <row r="410" s="72" customFormat="1" ht="15.75" customHeight="1"/>
    <row r="411" s="72" customFormat="1" ht="15.75" customHeight="1"/>
    <row r="412" s="72" customFormat="1" ht="15.75" customHeight="1"/>
    <row r="413" s="72" customFormat="1" ht="15.75" customHeight="1"/>
    <row r="414" s="72" customFormat="1" ht="15.75" customHeight="1"/>
    <row r="415" s="72" customFormat="1" ht="15.75" customHeight="1"/>
    <row r="416" s="72" customFormat="1" ht="15.75" customHeight="1"/>
    <row r="417" s="72" customFormat="1" ht="15.75" customHeight="1"/>
    <row r="418" s="72" customFormat="1" ht="15.75" customHeight="1"/>
    <row r="419" s="72" customFormat="1" ht="15.75" customHeight="1"/>
    <row r="420" s="72" customFormat="1" ht="15.75" customHeight="1"/>
    <row r="421" s="72" customFormat="1" ht="15.75" customHeight="1"/>
    <row r="422" s="72" customFormat="1" ht="15.75" customHeight="1"/>
    <row r="423" s="72" customFormat="1" ht="15.75" customHeight="1"/>
    <row r="424" s="72" customFormat="1" ht="15.75" customHeight="1"/>
    <row r="425" s="72" customFormat="1" ht="15.75" customHeight="1"/>
    <row r="426" s="72" customFormat="1" ht="15.75" customHeight="1"/>
    <row r="427" s="72" customFormat="1" ht="15.75" customHeight="1"/>
    <row r="428" s="72" customFormat="1" ht="15.75" customHeight="1"/>
    <row r="429" s="72" customFormat="1" ht="15.75" customHeight="1"/>
    <row r="430" s="72" customFormat="1" ht="15.75" customHeight="1"/>
    <row r="431" s="72" customFormat="1" ht="15.75" customHeight="1"/>
    <row r="432" s="72" customFormat="1" ht="15.75" customHeight="1"/>
    <row r="433" s="72" customFormat="1" ht="15.75" customHeight="1"/>
    <row r="434" s="72" customFormat="1" ht="15.75" customHeight="1"/>
    <row r="435" s="72" customFormat="1" ht="15.75" customHeight="1"/>
    <row r="436" s="72" customFormat="1" ht="15.75" customHeight="1"/>
    <row r="437" s="72" customFormat="1" ht="15.75" customHeight="1"/>
    <row r="438" s="72" customFormat="1" ht="15.75" customHeight="1"/>
    <row r="439" s="72" customFormat="1" ht="15.75" customHeight="1"/>
    <row r="440" s="72" customFormat="1" ht="15.75" customHeight="1"/>
    <row r="441" s="72" customFormat="1" ht="15.75" customHeight="1"/>
    <row r="442" s="72" customFormat="1" ht="15.75" customHeight="1"/>
    <row r="443" s="72" customFormat="1" ht="15.75" customHeight="1"/>
    <row r="444" s="72" customFormat="1" ht="15.75" customHeight="1"/>
    <row r="445" s="72" customFormat="1" ht="15.75" customHeight="1"/>
    <row r="446" s="72" customFormat="1" ht="15.75" customHeight="1"/>
    <row r="447" s="72" customFormat="1" ht="15.75" customHeight="1"/>
    <row r="448" s="72" customFormat="1" ht="15.75" customHeight="1"/>
    <row r="449" s="72" customFormat="1" ht="15.75" customHeight="1"/>
    <row r="450" s="72" customFormat="1" ht="15.75" customHeight="1"/>
    <row r="451" s="72" customFormat="1" ht="15.75" customHeight="1"/>
    <row r="452" s="72" customFormat="1" ht="15.75" customHeight="1"/>
    <row r="453" s="72" customFormat="1" ht="15.75" customHeight="1"/>
    <row r="454" s="72" customFormat="1" ht="15.75" customHeight="1"/>
    <row r="455" s="72" customFormat="1" ht="15.75" customHeight="1"/>
    <row r="456" s="72" customFormat="1" ht="15.75" customHeight="1"/>
    <row r="457" s="72" customFormat="1" ht="15.75" customHeight="1"/>
    <row r="458" s="72" customFormat="1" ht="15.75" customHeight="1"/>
    <row r="459" s="72" customFormat="1" ht="15.75" customHeight="1"/>
    <row r="460" s="72" customFormat="1" ht="15.75" customHeight="1"/>
    <row r="461" s="72" customFormat="1" ht="15.75" customHeight="1"/>
    <row r="462" s="72" customFormat="1" ht="15.75" customHeight="1"/>
    <row r="463" s="72" customFormat="1" ht="15.75" customHeight="1"/>
    <row r="464" s="72" customFormat="1" ht="15.75" customHeight="1"/>
    <row r="465" s="72" customFormat="1" ht="15.75" customHeight="1"/>
    <row r="466" s="72" customFormat="1" ht="15.75" customHeight="1"/>
    <row r="467" s="72" customFormat="1" ht="15.75" customHeight="1"/>
    <row r="468" s="72" customFormat="1" ht="15.75" customHeight="1"/>
    <row r="469" s="72" customFormat="1" ht="15.75" customHeight="1"/>
    <row r="470" s="72" customFormat="1" ht="15.75" customHeight="1"/>
    <row r="471" s="72" customFormat="1" ht="15.75" customHeight="1"/>
    <row r="472" s="72" customFormat="1" ht="15.75" customHeight="1"/>
    <row r="473" s="72" customFormat="1" ht="15.75" customHeight="1"/>
    <row r="474" s="72" customFormat="1" ht="15.75" customHeight="1"/>
    <row r="475" s="72" customFormat="1" ht="15.75" customHeight="1"/>
    <row r="476" s="72" customFormat="1" ht="15.75" customHeight="1"/>
    <row r="477" s="72" customFormat="1" ht="15.75" customHeight="1"/>
    <row r="478" s="72" customFormat="1" ht="15.75" customHeight="1"/>
    <row r="479" s="72" customFormat="1" ht="15.75" customHeight="1"/>
    <row r="480" s="72" customFormat="1" ht="15.75" customHeight="1"/>
    <row r="481" s="72" customFormat="1" ht="15.75" customHeight="1"/>
    <row r="482" s="72" customFormat="1" ht="15.75" customHeight="1"/>
    <row r="483" s="72" customFormat="1" ht="15.75" customHeight="1"/>
    <row r="484" s="72" customFormat="1" ht="15.75" customHeight="1"/>
    <row r="485" s="72" customFormat="1" ht="15.75" customHeight="1"/>
    <row r="486" s="72" customFormat="1" ht="15.75" customHeight="1"/>
    <row r="487" s="72" customFormat="1" ht="15.75" customHeight="1"/>
    <row r="488" s="72" customFormat="1" ht="15.75" customHeight="1"/>
    <row r="489" s="72" customFormat="1" ht="15.75" customHeight="1"/>
    <row r="490" s="72" customFormat="1" ht="15.75" customHeight="1"/>
    <row r="491" s="72" customFormat="1" ht="15.75" customHeight="1"/>
    <row r="492" s="72" customFormat="1" ht="15.75" customHeight="1"/>
    <row r="493" s="72" customFormat="1" ht="15.75" customHeight="1"/>
    <row r="494" s="72" customFormat="1" ht="15.75" customHeight="1"/>
    <row r="495" s="72" customFormat="1" ht="15.75" customHeight="1"/>
    <row r="496" s="72" customFormat="1" ht="15.75" customHeight="1"/>
    <row r="497" s="72" customFormat="1" ht="15.75" customHeight="1"/>
    <row r="498" s="72" customFormat="1" ht="15.75" customHeight="1"/>
    <row r="499" s="72" customFormat="1" ht="15.75" customHeight="1"/>
    <row r="500" s="72" customFormat="1" ht="15.75" customHeight="1"/>
    <row r="501" s="72" customFormat="1" ht="15.75" customHeight="1"/>
    <row r="502" s="72" customFormat="1" ht="15.75" customHeight="1"/>
    <row r="503" s="72" customFormat="1" ht="15.75" customHeight="1"/>
    <row r="504" s="72" customFormat="1" ht="15.75" customHeight="1"/>
    <row r="505" s="72" customFormat="1" ht="15.75" customHeight="1"/>
    <row r="506" s="72" customFormat="1" ht="15.75" customHeight="1"/>
    <row r="507" s="72" customFormat="1" ht="15.75" customHeight="1"/>
    <row r="508" s="72" customFormat="1" ht="15.75" customHeight="1"/>
    <row r="509" s="72" customFormat="1" ht="15.75" customHeight="1"/>
    <row r="510" s="72" customFormat="1" ht="15.75" customHeight="1"/>
    <row r="511" s="72" customFormat="1" ht="15.75" customHeight="1"/>
    <row r="512" s="72" customFormat="1" ht="15.75" customHeight="1"/>
    <row r="513" s="72" customFormat="1" ht="15.75" customHeight="1"/>
    <row r="514" s="72" customFormat="1" ht="15.75" customHeight="1"/>
    <row r="515" s="72" customFormat="1" ht="15.75" customHeight="1"/>
    <row r="516" s="72" customFormat="1" ht="15.75" customHeight="1"/>
    <row r="517" s="72" customFormat="1" ht="15.75" customHeight="1"/>
    <row r="518" s="72" customFormat="1" ht="15.75" customHeight="1"/>
    <row r="519" s="72" customFormat="1" ht="15.75" customHeight="1"/>
    <row r="520" s="72" customFormat="1" ht="15.75" customHeight="1"/>
    <row r="521" s="72" customFormat="1" ht="15.75" customHeight="1"/>
    <row r="522" s="72" customFormat="1" ht="15.75" customHeight="1"/>
    <row r="523" s="72" customFormat="1" ht="15.75" customHeight="1"/>
    <row r="524" s="72" customFormat="1" ht="15.75" customHeight="1"/>
    <row r="525" s="72" customFormat="1" ht="15.75" customHeight="1"/>
    <row r="526" s="72" customFormat="1" ht="15.75" customHeight="1"/>
    <row r="527" s="72" customFormat="1" ht="15.75" customHeight="1"/>
    <row r="528" s="72" customFormat="1" ht="15.75" customHeight="1"/>
    <row r="529" s="72" customFormat="1" ht="15.75" customHeight="1"/>
    <row r="530" s="72" customFormat="1" ht="15.75" customHeight="1"/>
    <row r="531" s="72" customFormat="1" ht="15.75" customHeight="1"/>
    <row r="532" s="72" customFormat="1" ht="15.75" customHeight="1"/>
    <row r="533" s="72" customFormat="1" ht="15.75" customHeight="1"/>
    <row r="534" s="72" customFormat="1" ht="15.75" customHeight="1"/>
    <row r="535" s="72" customFormat="1" ht="15.75" customHeight="1"/>
    <row r="536" s="72" customFormat="1" ht="15.75" customHeight="1"/>
    <row r="537" s="72" customFormat="1" ht="15.75" customHeight="1"/>
    <row r="538" s="72" customFormat="1" ht="15.75" customHeight="1"/>
    <row r="539" s="72" customFormat="1" ht="15.75" customHeight="1"/>
    <row r="540" s="72" customFormat="1" ht="15.75" customHeight="1"/>
    <row r="541" s="72" customFormat="1" ht="15.75" customHeight="1"/>
    <row r="542" s="72" customFormat="1" ht="15.75" customHeight="1"/>
    <row r="543" s="72" customFormat="1" ht="15.75" customHeight="1"/>
    <row r="544" s="72" customFormat="1" ht="15.75" customHeight="1"/>
    <row r="545" s="72" customFormat="1" ht="15.75" customHeight="1"/>
    <row r="546" s="72" customFormat="1" ht="15.75" customHeight="1"/>
    <row r="547" s="72" customFormat="1" ht="15.75" customHeight="1"/>
    <row r="548" s="72" customFormat="1" ht="15.75" customHeight="1"/>
    <row r="549" s="72" customFormat="1" ht="15.75" customHeight="1"/>
    <row r="550" s="72" customFormat="1" ht="15.75" customHeight="1"/>
    <row r="551" s="72" customFormat="1" ht="15.75" customHeight="1"/>
    <row r="552" s="72" customFormat="1" ht="15.75" customHeight="1"/>
    <row r="553" s="72" customFormat="1" ht="15.75" customHeight="1"/>
    <row r="554" s="72" customFormat="1" ht="15.75" customHeight="1"/>
    <row r="555" s="72" customFormat="1" ht="15.75" customHeight="1"/>
    <row r="556" s="72" customFormat="1" ht="15.75" customHeight="1"/>
    <row r="557" s="72" customFormat="1" ht="15.75" customHeight="1"/>
    <row r="558" s="72" customFormat="1" ht="15.75" customHeight="1"/>
    <row r="559" s="72" customFormat="1" ht="15.75" customHeight="1"/>
    <row r="560" s="72" customFormat="1" ht="15.75" customHeight="1"/>
    <row r="561" s="72" customFormat="1" ht="15.75" customHeight="1"/>
    <row r="562" s="72" customFormat="1" ht="15.75" customHeight="1"/>
    <row r="563" s="72" customFormat="1" ht="15.75" customHeight="1"/>
    <row r="564" s="72" customFormat="1" ht="15.75" customHeight="1"/>
    <row r="565" s="72" customFormat="1" ht="15.75" customHeight="1"/>
    <row r="566" s="72" customFormat="1" ht="15.75" customHeight="1"/>
    <row r="567" s="72" customFormat="1" ht="15.75" customHeight="1"/>
    <row r="568" s="72" customFormat="1" ht="15.75" customHeight="1"/>
    <row r="569" s="72" customFormat="1" ht="15.75" customHeight="1"/>
    <row r="570" s="72" customFormat="1" ht="15.75" customHeight="1"/>
    <row r="571" s="72" customFormat="1" ht="15.75" customHeight="1"/>
    <row r="572" s="72" customFormat="1" ht="15.75" customHeight="1"/>
    <row r="573" s="72" customFormat="1" ht="15.75" customHeight="1"/>
    <row r="574" s="72" customFormat="1" ht="15.75" customHeight="1"/>
    <row r="575" s="72" customFormat="1" ht="15.75" customHeight="1"/>
    <row r="576" s="72" customFormat="1" ht="15.75" customHeight="1"/>
    <row r="577" s="72" customFormat="1" ht="15.75" customHeight="1"/>
    <row r="578" s="72" customFormat="1" ht="15.75" customHeight="1"/>
    <row r="579" s="72" customFormat="1" ht="15.75" customHeight="1"/>
    <row r="580" s="72" customFormat="1" ht="15.75" customHeight="1"/>
    <row r="581" s="72" customFormat="1" ht="15.75" customHeight="1"/>
    <row r="582" s="72" customFormat="1" ht="15.75" customHeight="1"/>
    <row r="583" s="72" customFormat="1" ht="15.75" customHeight="1"/>
    <row r="584" s="72" customFormat="1" ht="15.75" customHeight="1"/>
    <row r="585" s="72" customFormat="1" ht="15.75" customHeight="1"/>
    <row r="586" s="72" customFormat="1" ht="15.75" customHeight="1"/>
    <row r="587" s="72" customFormat="1" ht="15.75" customHeight="1"/>
    <row r="588" s="72" customFormat="1" ht="15.75" customHeight="1"/>
    <row r="589" s="72" customFormat="1" ht="15.75" customHeight="1"/>
    <row r="590" s="72" customFormat="1" ht="15.75" customHeight="1"/>
    <row r="591" s="72" customFormat="1" ht="15.75" customHeight="1"/>
    <row r="592" s="72" customFormat="1" ht="15.75" customHeight="1"/>
    <row r="593" s="72" customFormat="1" ht="15.75" customHeight="1"/>
    <row r="594" s="72" customFormat="1" ht="15.75" customHeight="1"/>
    <row r="595" s="72" customFormat="1" ht="15.75" customHeight="1"/>
    <row r="596" s="72" customFormat="1" ht="15.75" customHeight="1"/>
    <row r="597" s="72" customFormat="1" ht="15.75" customHeight="1"/>
    <row r="598" s="72" customFormat="1" ht="15.75" customHeight="1"/>
    <row r="599" s="72" customFormat="1" ht="15.75" customHeight="1"/>
    <row r="600" s="72" customFormat="1" ht="15.75" customHeight="1"/>
    <row r="601" s="72" customFormat="1" ht="15.75" customHeight="1"/>
    <row r="602" s="72" customFormat="1" ht="15.75" customHeight="1"/>
    <row r="603" s="72" customFormat="1" ht="15.75" customHeight="1"/>
    <row r="604" s="72" customFormat="1" ht="15.75" customHeight="1"/>
    <row r="605" s="72" customFormat="1" ht="15.75" customHeight="1"/>
    <row r="606" s="72" customFormat="1" ht="15.75" customHeight="1"/>
    <row r="607" s="72" customFormat="1" ht="15.75" customHeight="1"/>
    <row r="608" s="72" customFormat="1" ht="15.75" customHeight="1"/>
    <row r="609" s="72" customFormat="1" ht="15.75" customHeight="1"/>
    <row r="610" s="72" customFormat="1" ht="15.75" customHeight="1"/>
    <row r="611" s="72" customFormat="1" ht="15.75" customHeight="1"/>
    <row r="612" s="72" customFormat="1" ht="15.75" customHeight="1"/>
    <row r="613" s="72" customFormat="1" ht="15.75" customHeight="1"/>
    <row r="614" s="72" customFormat="1" ht="15.75" customHeight="1"/>
    <row r="615" s="72" customFormat="1" ht="15.75" customHeight="1"/>
    <row r="616" s="72" customFormat="1" ht="15.75" customHeight="1"/>
    <row r="617" s="72" customFormat="1" ht="15.75" customHeight="1"/>
    <row r="618" s="72" customFormat="1" ht="15.75" customHeight="1"/>
    <row r="619" s="72" customFormat="1" ht="15.75" customHeight="1"/>
    <row r="620" s="72" customFormat="1" ht="15.75" customHeight="1"/>
    <row r="621" s="72" customFormat="1" ht="15.75" customHeight="1"/>
    <row r="622" s="72" customFormat="1" ht="15.75" customHeight="1"/>
    <row r="623" s="72" customFormat="1" ht="15.75" customHeight="1"/>
    <row r="624" s="72" customFormat="1" ht="15.75" customHeight="1"/>
    <row r="625" s="72" customFormat="1" ht="15.75" customHeight="1"/>
    <row r="626" s="72" customFormat="1" ht="15.75" customHeight="1"/>
    <row r="627" s="72" customFormat="1" ht="15.75" customHeight="1"/>
    <row r="628" s="72" customFormat="1" ht="15.75" customHeight="1"/>
    <row r="629" s="72" customFormat="1" ht="15.75" customHeight="1"/>
    <row r="630" s="72" customFormat="1" ht="15.75" customHeight="1"/>
    <row r="631" s="72" customFormat="1" ht="15.75" customHeight="1"/>
    <row r="632" s="72" customFormat="1" ht="15.75" customHeight="1"/>
    <row r="633" s="72" customFormat="1" ht="15.75" customHeight="1"/>
    <row r="634" s="72" customFormat="1" ht="15.75" customHeight="1"/>
    <row r="635" s="72" customFormat="1" ht="15.75" customHeight="1"/>
    <row r="636" s="72" customFormat="1" ht="15.75" customHeight="1"/>
    <row r="637" s="72" customFormat="1" ht="15.75" customHeight="1"/>
    <row r="638" s="72" customFormat="1" ht="15.75" customHeight="1"/>
    <row r="639" s="72" customFormat="1" ht="15.75" customHeight="1"/>
    <row r="640" s="72" customFormat="1" ht="15.75" customHeight="1"/>
    <row r="641" s="72" customFormat="1" ht="15.75" customHeight="1"/>
    <row r="642" s="72" customFormat="1" ht="15.75" customHeight="1"/>
    <row r="643" s="72" customFormat="1" ht="15.75" customHeight="1"/>
    <row r="644" s="72" customFormat="1" ht="15.75" customHeight="1"/>
    <row r="645" s="72" customFormat="1" ht="15.75" customHeight="1"/>
    <row r="646" s="72" customFormat="1" ht="15.75" customHeight="1"/>
    <row r="647" s="72" customFormat="1" ht="15.75" customHeight="1"/>
    <row r="648" s="72" customFormat="1" ht="15.75" customHeight="1"/>
    <row r="649" s="72" customFormat="1" ht="15.75" customHeight="1"/>
    <row r="650" s="72" customFormat="1" ht="15.75" customHeight="1"/>
    <row r="651" s="72" customFormat="1" ht="15.75" customHeight="1"/>
    <row r="652" s="72" customFormat="1" ht="15.75" customHeight="1"/>
    <row r="653" s="72" customFormat="1" ht="15.75" customHeight="1"/>
    <row r="654" s="72" customFormat="1" ht="15.75" customHeight="1"/>
    <row r="655" s="72" customFormat="1" ht="15.75" customHeight="1"/>
    <row r="656" s="72" customFormat="1" ht="15.75" customHeight="1"/>
    <row r="657" s="72" customFormat="1" ht="15.75" customHeight="1"/>
    <row r="658" s="72" customFormat="1" ht="15.75" customHeight="1"/>
    <row r="659" s="72" customFormat="1" ht="15.75" customHeight="1"/>
    <row r="660" s="72" customFormat="1" ht="15.75" customHeight="1"/>
    <row r="661" s="72" customFormat="1" ht="15.75" customHeight="1"/>
    <row r="662" s="72" customFormat="1" ht="15.75" customHeight="1"/>
    <row r="663" s="72" customFormat="1" ht="15.75" customHeight="1"/>
    <row r="664" s="72" customFormat="1" ht="15.75" customHeight="1"/>
    <row r="665" s="72" customFormat="1" ht="15.75" customHeight="1"/>
    <row r="666" s="72" customFormat="1" ht="15.75" customHeight="1"/>
    <row r="667" s="72" customFormat="1" ht="15.75" customHeight="1"/>
    <row r="668" s="72" customFormat="1" ht="15.75" customHeight="1"/>
    <row r="669" s="72" customFormat="1" ht="15.75" customHeight="1"/>
    <row r="670" s="72" customFormat="1" ht="15.75" customHeight="1"/>
    <row r="671" s="72" customFormat="1" ht="15.75" customHeight="1"/>
    <row r="672" s="72" customFormat="1" ht="15.75" customHeight="1"/>
    <row r="673" s="72" customFormat="1" ht="15.75" customHeight="1"/>
    <row r="674" s="72" customFormat="1" ht="15.75" customHeight="1"/>
    <row r="675" s="72" customFormat="1" ht="15.75" customHeight="1"/>
    <row r="676" s="72" customFormat="1" ht="15.75" customHeight="1"/>
    <row r="677" s="72" customFormat="1" ht="15.75" customHeight="1"/>
    <row r="678" s="72" customFormat="1" ht="15.75" customHeight="1"/>
    <row r="679" s="72" customFormat="1" ht="15.75" customHeight="1"/>
    <row r="680" s="72" customFormat="1" ht="15.75" customHeight="1"/>
    <row r="681" s="72" customFormat="1" ht="15.75" customHeight="1"/>
    <row r="682" s="72" customFormat="1" ht="15.75" customHeight="1"/>
    <row r="683" s="72" customFormat="1" ht="15.75" customHeight="1"/>
    <row r="684" s="72" customFormat="1" ht="15.75" customHeight="1"/>
    <row r="685" s="72" customFormat="1" ht="15.75" customHeight="1"/>
    <row r="686" s="72" customFormat="1" ht="15.75" customHeight="1"/>
    <row r="687" s="72" customFormat="1" ht="15.75" customHeight="1"/>
    <row r="688" s="72" customFormat="1" ht="15.75" customHeight="1"/>
    <row r="689" s="72" customFormat="1" ht="15.75" customHeight="1"/>
    <row r="690" s="72" customFormat="1" ht="15.75" customHeight="1"/>
    <row r="691" s="72" customFormat="1" ht="15.75" customHeight="1"/>
    <row r="692" s="72" customFormat="1" ht="15.75" customHeight="1"/>
    <row r="693" s="72" customFormat="1" ht="15.75" customHeight="1"/>
    <row r="694" s="72" customFormat="1" ht="15.75" customHeight="1"/>
    <row r="695" s="72" customFormat="1" ht="15.75" customHeight="1"/>
    <row r="696" s="72" customFormat="1" ht="15.75" customHeight="1"/>
    <row r="697" s="72" customFormat="1" ht="15.75" customHeight="1"/>
    <row r="698" s="72" customFormat="1" ht="15.75" customHeight="1"/>
    <row r="699" s="72" customFormat="1" ht="15.75" customHeight="1"/>
    <row r="700" s="72" customFormat="1" ht="15.75" customHeight="1"/>
    <row r="701" s="72" customFormat="1" ht="15.75" customHeight="1"/>
    <row r="702" s="72" customFormat="1" ht="15.75" customHeight="1"/>
    <row r="703" s="72" customFormat="1" ht="15.75" customHeight="1"/>
    <row r="704" s="72" customFormat="1" ht="15.75" customHeight="1"/>
    <row r="705" s="72" customFormat="1" ht="15.75" customHeight="1"/>
    <row r="706" s="72" customFormat="1" ht="15.75" customHeight="1"/>
    <row r="707" s="72" customFormat="1" ht="15.75" customHeight="1"/>
    <row r="708" s="72" customFormat="1" ht="15.75" customHeight="1"/>
    <row r="709" s="72" customFormat="1" ht="15.75" customHeight="1"/>
    <row r="710" s="72" customFormat="1" ht="15.75" customHeight="1"/>
    <row r="711" s="72" customFormat="1" ht="15.75" customHeight="1"/>
    <row r="712" s="72" customFormat="1" ht="15.75" customHeight="1"/>
    <row r="713" s="72" customFormat="1" ht="15.75" customHeight="1"/>
    <row r="714" s="72" customFormat="1" ht="15.75" customHeight="1"/>
    <row r="715" s="72" customFormat="1" ht="15.75" customHeight="1"/>
    <row r="716" s="72" customFormat="1" ht="15.75" customHeight="1"/>
    <row r="717" s="72" customFormat="1" ht="15.75" customHeight="1"/>
    <row r="718" s="72" customFormat="1" ht="15.75" customHeight="1"/>
    <row r="719" s="72" customFormat="1" ht="15.75" customHeight="1"/>
    <row r="720" s="72" customFormat="1" ht="15.75" customHeight="1"/>
    <row r="721" s="72" customFormat="1" ht="15.75" customHeight="1"/>
    <row r="722" s="72" customFormat="1" ht="15.75" customHeight="1"/>
    <row r="723" s="72" customFormat="1" ht="15.75" customHeight="1"/>
    <row r="724" s="72" customFormat="1" ht="15.75" customHeight="1"/>
    <row r="725" s="72" customFormat="1" ht="15.75" customHeight="1"/>
    <row r="726" s="72" customFormat="1" ht="15.75" customHeight="1"/>
    <row r="727" s="72" customFormat="1" ht="15.75" customHeight="1"/>
    <row r="728" s="72" customFormat="1" ht="15.75" customHeight="1"/>
    <row r="729" s="72" customFormat="1" ht="15.75" customHeight="1"/>
    <row r="730" s="72" customFormat="1" ht="15.75" customHeight="1"/>
    <row r="731" s="72" customFormat="1" ht="15.75" customHeight="1"/>
    <row r="732" s="72" customFormat="1" ht="15.75" customHeight="1"/>
    <row r="733" s="72" customFormat="1" ht="15.75" customHeight="1"/>
    <row r="734" s="72" customFormat="1" ht="15.75" customHeight="1"/>
    <row r="735" s="72" customFormat="1" ht="15.75" customHeight="1"/>
    <row r="736" s="72" customFormat="1" ht="15.75" customHeight="1"/>
    <row r="737" s="72" customFormat="1" ht="15.75" customHeight="1"/>
    <row r="738" s="72" customFormat="1" ht="15.75" customHeight="1"/>
    <row r="739" s="72" customFormat="1" ht="15.75" customHeight="1"/>
    <row r="740" s="72" customFormat="1" ht="15.75" customHeight="1"/>
    <row r="741" s="72" customFormat="1" ht="15.75" customHeight="1"/>
    <row r="742" s="72" customFormat="1" ht="15.75" customHeight="1"/>
    <row r="743" s="72" customFormat="1" ht="15.75" customHeight="1"/>
    <row r="744" s="72" customFormat="1" ht="15.75" customHeight="1"/>
    <row r="745" s="72" customFormat="1" ht="15.75" customHeight="1"/>
    <row r="746" s="72" customFormat="1" ht="15.75" customHeight="1"/>
    <row r="747" s="72" customFormat="1" ht="15.75" customHeight="1"/>
    <row r="748" s="72" customFormat="1" ht="15.75" customHeight="1"/>
    <row r="749" s="72" customFormat="1" ht="15.75" customHeight="1"/>
    <row r="750" s="72" customFormat="1" ht="15.75" customHeight="1"/>
    <row r="751" s="72" customFormat="1" ht="15.75" customHeight="1"/>
    <row r="752" s="72" customFormat="1" ht="15.75" customHeight="1"/>
    <row r="753" s="72" customFormat="1" ht="15.75" customHeight="1"/>
    <row r="754" s="72" customFormat="1" ht="15.75" customHeight="1"/>
    <row r="755" s="72" customFormat="1" ht="15.75" customHeight="1"/>
    <row r="756" s="72" customFormat="1" ht="15.75" customHeight="1"/>
    <row r="757" s="72" customFormat="1" ht="15.75" customHeight="1"/>
    <row r="758" s="72" customFormat="1" ht="15.75" customHeight="1"/>
    <row r="759" s="72" customFormat="1" ht="15.75" customHeight="1"/>
    <row r="760" s="72" customFormat="1" ht="15.75" customHeight="1"/>
    <row r="761" s="72" customFormat="1" ht="15.75" customHeight="1"/>
    <row r="762" s="72" customFormat="1" ht="15.75" customHeight="1"/>
    <row r="763" s="72" customFormat="1" ht="15.75" customHeight="1"/>
    <row r="764" s="72" customFormat="1" ht="15.75" customHeight="1"/>
    <row r="765" s="72" customFormat="1" ht="15.75" customHeight="1"/>
    <row r="766" s="72" customFormat="1" ht="15.75" customHeight="1"/>
    <row r="767" s="72" customFormat="1" ht="15.75" customHeight="1"/>
    <row r="768" s="72" customFormat="1" ht="15.75" customHeight="1"/>
    <row r="769" s="72" customFormat="1" ht="15.75" customHeight="1"/>
    <row r="770" s="72" customFormat="1" ht="15.75" customHeight="1"/>
    <row r="771" s="72" customFormat="1" ht="15.75" customHeight="1"/>
    <row r="772" s="72" customFormat="1" ht="15.75" customHeight="1"/>
    <row r="773" s="72" customFormat="1" ht="15.75" customHeight="1"/>
    <row r="774" s="72" customFormat="1" ht="15.75" customHeight="1"/>
    <row r="775" s="72" customFormat="1" ht="15.75" customHeight="1"/>
    <row r="776" s="72" customFormat="1" ht="15.75" customHeight="1"/>
    <row r="777" s="72" customFormat="1" ht="15.75" customHeight="1"/>
    <row r="778" s="72" customFormat="1" ht="15.75" customHeight="1"/>
    <row r="779" s="72" customFormat="1" ht="15.75" customHeight="1"/>
    <row r="780" s="72" customFormat="1" ht="15.75" customHeight="1"/>
    <row r="781" s="72" customFormat="1" ht="15.75" customHeight="1"/>
    <row r="782" s="72" customFormat="1" ht="15.75" customHeight="1"/>
    <row r="783" s="72" customFormat="1" ht="15.75" customHeight="1"/>
    <row r="784" s="72" customFormat="1" ht="15.75" customHeight="1"/>
    <row r="785" s="72" customFormat="1" ht="15.75" customHeight="1"/>
    <row r="786" s="72" customFormat="1" ht="15.75" customHeight="1"/>
    <row r="787" s="72" customFormat="1" ht="15.75" customHeight="1"/>
    <row r="788" s="72" customFormat="1" ht="15.75" customHeight="1"/>
    <row r="789" s="72" customFormat="1" ht="15.75" customHeight="1"/>
    <row r="790" s="72" customFormat="1" ht="15.75" customHeight="1"/>
    <row r="791" s="72" customFormat="1" ht="15.75" customHeight="1"/>
    <row r="792" s="72" customFormat="1" ht="15.75" customHeight="1"/>
    <row r="793" s="72" customFormat="1" ht="15.75" customHeight="1"/>
    <row r="794" s="72" customFormat="1" ht="15.75" customHeight="1"/>
    <row r="795" s="72" customFormat="1" ht="15.75" customHeight="1"/>
    <row r="796" s="72" customFormat="1" ht="15.75" customHeight="1"/>
    <row r="797" s="72" customFormat="1" ht="15.75" customHeight="1"/>
    <row r="798" s="72" customFormat="1" ht="15.75" customHeight="1"/>
    <row r="799" s="72" customFormat="1" ht="15.75" customHeight="1"/>
    <row r="800" s="72" customFormat="1" ht="15.75" customHeight="1"/>
    <row r="801" s="72" customFormat="1" ht="15.75" customHeight="1"/>
    <row r="802" s="72" customFormat="1" ht="15.75" customHeight="1"/>
    <row r="803" s="72" customFormat="1" ht="15.75" customHeight="1"/>
    <row r="804" s="72" customFormat="1" ht="15.75" customHeight="1"/>
    <row r="805" s="72" customFormat="1" ht="15.75" customHeight="1"/>
    <row r="806" s="72" customFormat="1" ht="15.75" customHeight="1"/>
    <row r="807" s="72" customFormat="1" ht="15.75" customHeight="1"/>
    <row r="808" s="72" customFormat="1" ht="15.75" customHeight="1"/>
    <row r="809" s="72" customFormat="1" ht="15.75" customHeight="1"/>
    <row r="810" s="72" customFormat="1" ht="15.75" customHeight="1"/>
    <row r="811" s="72" customFormat="1" ht="15.75" customHeight="1"/>
    <row r="812" s="72" customFormat="1" ht="15.75" customHeight="1"/>
    <row r="813" s="72" customFormat="1" ht="15.75" customHeight="1"/>
    <row r="814" s="72" customFormat="1" ht="15.75" customHeight="1"/>
    <row r="815" s="72" customFormat="1" ht="15.75" customHeight="1"/>
    <row r="816" s="72" customFormat="1" ht="15.75" customHeight="1"/>
    <row r="817" s="72" customFormat="1" ht="15.75" customHeight="1"/>
    <row r="818" s="72" customFormat="1" ht="15.75" customHeight="1"/>
    <row r="819" s="72" customFormat="1" ht="15.75" customHeight="1"/>
    <row r="820" s="72" customFormat="1" ht="15.75" customHeight="1"/>
    <row r="821" s="72" customFormat="1" ht="15.75" customHeight="1"/>
    <row r="822" s="72" customFormat="1" ht="15.75" customHeight="1"/>
    <row r="823" s="72" customFormat="1" ht="15.75" customHeight="1"/>
    <row r="824" s="72" customFormat="1" ht="15.75" customHeight="1"/>
    <row r="825" s="72" customFormat="1" ht="15.75" customHeight="1"/>
    <row r="826" s="72" customFormat="1" ht="15.75" customHeight="1"/>
    <row r="827" s="72" customFormat="1" ht="15.75" customHeight="1"/>
    <row r="828" s="72" customFormat="1" ht="15.75" customHeight="1"/>
    <row r="829" s="72" customFormat="1" ht="15.75" customHeight="1"/>
    <row r="830" s="72" customFormat="1" ht="15.75" customHeight="1"/>
    <row r="831" s="72" customFormat="1" ht="15.75" customHeight="1"/>
    <row r="832" s="72" customFormat="1" ht="15.75" customHeight="1"/>
    <row r="833" s="72" customFormat="1" ht="15.75" customHeight="1"/>
    <row r="834" s="72" customFormat="1" ht="15.75" customHeight="1"/>
    <row r="835" s="72" customFormat="1" ht="15.75" customHeight="1"/>
    <row r="836" s="72" customFormat="1" ht="15.75" customHeight="1"/>
    <row r="837" s="72" customFormat="1" ht="15.75" customHeight="1"/>
    <row r="838" s="72" customFormat="1" ht="15.75" customHeight="1"/>
    <row r="839" s="72" customFormat="1" ht="15.75" customHeight="1"/>
    <row r="840" s="72" customFormat="1" ht="15.75" customHeight="1"/>
    <row r="841" s="72" customFormat="1" ht="15.75" customHeight="1"/>
    <row r="842" s="72" customFormat="1" ht="15.75" customHeight="1"/>
    <row r="843" s="72" customFormat="1" ht="15.75" customHeight="1"/>
    <row r="844" s="72" customFormat="1" ht="15.75" customHeight="1"/>
    <row r="845" s="72" customFormat="1" ht="15.75" customHeight="1"/>
    <row r="846" s="72" customFormat="1" ht="15.75" customHeight="1"/>
    <row r="847" s="72" customFormat="1" ht="15.75" customHeight="1"/>
    <row r="848" s="72" customFormat="1" ht="15.75" customHeight="1"/>
    <row r="849" s="72" customFormat="1" ht="15.75" customHeight="1"/>
    <row r="850" s="72" customFormat="1" ht="15.75" customHeight="1"/>
    <row r="851" s="72" customFormat="1" ht="15.75" customHeight="1"/>
    <row r="852" s="72" customFormat="1" ht="15.75" customHeight="1"/>
    <row r="853" s="72" customFormat="1" ht="15.75" customHeight="1"/>
    <row r="854" s="72" customFormat="1" ht="15.75" customHeight="1"/>
    <row r="855" s="72" customFormat="1" ht="15.75" customHeight="1"/>
    <row r="856" s="72" customFormat="1" ht="15.75" customHeight="1"/>
    <row r="857" s="72" customFormat="1" ht="15.75" customHeight="1"/>
    <row r="858" s="72" customFormat="1" ht="15.75" customHeight="1"/>
    <row r="859" s="72" customFormat="1" ht="15.75" customHeight="1"/>
    <row r="860" s="72" customFormat="1" ht="15.75" customHeight="1"/>
    <row r="861" s="72" customFormat="1" ht="15.75" customHeight="1"/>
    <row r="862" s="72" customFormat="1" ht="15.75" customHeight="1"/>
    <row r="863" s="72" customFormat="1" ht="15.75" customHeight="1"/>
    <row r="864" s="72" customFormat="1" ht="15.75" customHeight="1"/>
    <row r="865" s="72" customFormat="1" ht="15.75" customHeight="1"/>
    <row r="866" s="72" customFormat="1" ht="15.75" customHeight="1"/>
    <row r="867" s="72" customFormat="1" ht="15.75" customHeight="1"/>
    <row r="868" s="72" customFormat="1" ht="15.75" customHeight="1"/>
    <row r="869" s="72" customFormat="1" ht="15.75" customHeight="1"/>
    <row r="870" s="72" customFormat="1" ht="15.75" customHeight="1"/>
    <row r="871" s="72" customFormat="1" ht="15.75" customHeight="1"/>
    <row r="872" s="72" customFormat="1" ht="15.75" customHeight="1"/>
    <row r="873" s="72" customFormat="1" ht="15.75" customHeight="1"/>
    <row r="874" s="72" customFormat="1" ht="15.75" customHeight="1"/>
    <row r="875" s="72" customFormat="1" ht="15.75" customHeight="1"/>
    <row r="876" s="72" customFormat="1" ht="15.75" customHeight="1"/>
    <row r="877" s="72" customFormat="1" ht="15.75" customHeight="1"/>
    <row r="878" s="72" customFormat="1" ht="15.75" customHeight="1"/>
    <row r="879" s="72" customFormat="1" ht="15.75" customHeight="1"/>
    <row r="880" s="72" customFormat="1" ht="15.75" customHeight="1"/>
    <row r="881" s="72" customFormat="1" ht="15.75" customHeight="1"/>
    <row r="882" s="72" customFormat="1" ht="15.75" customHeight="1"/>
    <row r="883" s="72" customFormat="1" ht="15.75" customHeight="1"/>
    <row r="884" s="72" customFormat="1" ht="15.75" customHeight="1"/>
    <row r="885" s="72" customFormat="1" ht="15.75" customHeight="1"/>
    <row r="886" s="72" customFormat="1" ht="15.75" customHeight="1"/>
    <row r="887" s="72" customFormat="1" ht="15.75" customHeight="1"/>
    <row r="888" s="72" customFormat="1" ht="15.75" customHeight="1"/>
    <row r="889" s="72" customFormat="1" ht="15.75" customHeight="1"/>
    <row r="890" s="72" customFormat="1" ht="15.75" customHeight="1"/>
    <row r="891" s="72" customFormat="1" ht="15.75" customHeight="1"/>
    <row r="892" s="72" customFormat="1" ht="15.75" customHeight="1"/>
    <row r="893" s="72" customFormat="1" ht="15.75" customHeight="1"/>
    <row r="894" s="72" customFormat="1" ht="15.75" customHeight="1"/>
    <row r="895" s="72" customFormat="1" ht="15.75" customHeight="1"/>
    <row r="896" s="72" customFormat="1" ht="15.75" customHeight="1"/>
    <row r="897" s="72" customFormat="1" ht="15.75" customHeight="1"/>
    <row r="898" s="72" customFormat="1" ht="15.75" customHeight="1"/>
    <row r="899" s="72" customFormat="1" ht="15.75" customHeight="1"/>
    <row r="900" s="72" customFormat="1" ht="15.75" customHeight="1"/>
    <row r="901" s="72" customFormat="1" ht="15.75" customHeight="1"/>
    <row r="902" s="72" customFormat="1" ht="15.75" customHeight="1"/>
    <row r="903" s="72" customFormat="1" ht="15.75" customHeight="1"/>
    <row r="904" s="72" customFormat="1" ht="15.75" customHeight="1"/>
    <row r="905" s="72" customFormat="1" ht="15.75" customHeight="1"/>
    <row r="906" s="72" customFormat="1" ht="15.75" customHeight="1"/>
    <row r="907" s="72" customFormat="1" ht="15.75" customHeight="1"/>
    <row r="908" s="72" customFormat="1" ht="15.75" customHeight="1"/>
    <row r="909" s="72" customFormat="1" ht="15.75" customHeight="1"/>
    <row r="910" s="72" customFormat="1" ht="15.75" customHeight="1"/>
    <row r="911" s="72" customFormat="1" ht="15.75" customHeight="1"/>
    <row r="912" s="72" customFormat="1" ht="15.75" customHeight="1"/>
    <row r="913" s="72" customFormat="1" ht="15.75" customHeight="1"/>
    <row r="914" s="72" customFormat="1" ht="15.75" customHeight="1"/>
    <row r="915" s="72" customFormat="1" ht="15.75" customHeight="1"/>
    <row r="916" s="72" customFormat="1" ht="15.75" customHeight="1"/>
    <row r="917" s="72" customFormat="1" ht="15.75" customHeight="1"/>
    <row r="918" s="72" customFormat="1" ht="15.75" customHeight="1"/>
    <row r="919" s="72" customFormat="1" ht="15.75" customHeight="1"/>
    <row r="920" s="72" customFormat="1" ht="15.75" customHeight="1"/>
    <row r="921" s="72" customFormat="1" ht="15.75" customHeight="1"/>
    <row r="922" s="72" customFormat="1" ht="15.75" customHeight="1"/>
    <row r="923" s="72" customFormat="1" ht="15.75" customHeight="1"/>
    <row r="924" s="72" customFormat="1" ht="15.75" customHeight="1"/>
    <row r="925" s="72" customFormat="1" ht="15.75" customHeight="1"/>
    <row r="926" s="72" customFormat="1" ht="15.75" customHeight="1"/>
    <row r="927" s="72" customFormat="1" ht="15.75" customHeight="1"/>
    <row r="928" s="72" customFormat="1" ht="15.75" customHeight="1"/>
    <row r="929" s="72" customFormat="1" ht="15.75" customHeight="1"/>
    <row r="930" s="72" customFormat="1" ht="15.75" customHeight="1"/>
    <row r="931" s="72" customFormat="1" ht="15.75" customHeight="1"/>
    <row r="932" s="72" customFormat="1" ht="15.75" customHeight="1"/>
    <row r="933" s="72" customFormat="1" ht="15.75" customHeight="1"/>
    <row r="934" s="72" customFormat="1" ht="15.75" customHeight="1"/>
    <row r="935" s="72" customFormat="1" ht="15.75" customHeight="1"/>
    <row r="936" s="72" customFormat="1" ht="15.75" customHeight="1"/>
    <row r="937" s="72" customFormat="1" ht="15.75" customHeight="1"/>
    <row r="938" s="72" customFormat="1" ht="15.75" customHeight="1"/>
    <row r="939" s="72" customFormat="1" ht="15.75" customHeight="1"/>
    <row r="940" s="72" customFormat="1" ht="15.75" customHeight="1"/>
    <row r="941" s="72" customFormat="1" ht="15.75" customHeight="1"/>
    <row r="942" s="72" customFormat="1" ht="15.75" customHeight="1"/>
    <row r="943" s="72" customFormat="1" ht="15.75" customHeight="1"/>
    <row r="944" s="72" customFormat="1" ht="15.75" customHeight="1"/>
    <row r="945" s="72" customFormat="1" ht="15.75" customHeight="1"/>
    <row r="946" s="72" customFormat="1" ht="15.75" customHeight="1"/>
    <row r="947" s="72" customFormat="1" ht="15.75" customHeight="1"/>
    <row r="948" s="72" customFormat="1" ht="15.75" customHeight="1"/>
    <row r="949" s="72" customFormat="1" ht="15.75" customHeight="1"/>
    <row r="950" s="72" customFormat="1" ht="15.75" customHeight="1"/>
    <row r="951" s="72" customFormat="1" ht="15.75" customHeight="1"/>
    <row r="952" s="72" customFormat="1" ht="15.75" customHeight="1"/>
    <row r="953" s="72" customFormat="1" ht="15.75" customHeight="1"/>
    <row r="954" s="72" customFormat="1" ht="15.75" customHeight="1"/>
    <row r="955" s="72" customFormat="1" ht="15.75" customHeight="1"/>
    <row r="956" s="72" customFormat="1" ht="15.75" customHeight="1"/>
    <row r="957" s="72" customFormat="1" ht="15.75" customHeight="1"/>
    <row r="958" s="72" customFormat="1" ht="15.75" customHeight="1"/>
    <row r="959" s="72" customFormat="1" ht="15.75" customHeight="1"/>
    <row r="960" s="72" customFormat="1" ht="15.75" customHeight="1"/>
    <row r="961" s="72" customFormat="1" ht="15.75" customHeight="1"/>
    <row r="962" s="72" customFormat="1" ht="15.75" customHeight="1"/>
    <row r="963" s="72" customFormat="1" ht="15.75" customHeight="1"/>
    <row r="964" s="72" customFormat="1" ht="15.75" customHeight="1"/>
    <row r="965" s="72" customFormat="1" ht="15.75" customHeight="1"/>
    <row r="966" s="72" customFormat="1" ht="15.75" customHeight="1"/>
    <row r="967" s="72" customFormat="1" ht="15.75" customHeight="1"/>
    <row r="968" s="72" customFormat="1" ht="15.75" customHeight="1"/>
    <row r="969" s="72" customFormat="1" ht="15.75" customHeight="1"/>
    <row r="970" s="72" customFormat="1" ht="15.75" customHeight="1"/>
    <row r="971" s="72" customFormat="1" ht="15.75" customHeight="1"/>
    <row r="972" s="72" customFormat="1" ht="15.75" customHeight="1"/>
    <row r="973" s="72" customFormat="1" ht="15.75" customHeight="1"/>
    <row r="974" s="72" customFormat="1" ht="15.75" customHeight="1"/>
    <row r="975" s="72" customFormat="1" ht="15.75" customHeight="1"/>
    <row r="976" s="72" customFormat="1" ht="15.75" customHeight="1"/>
    <row r="977" s="72" customFormat="1" ht="15.75" customHeight="1"/>
    <row r="978" s="72" customFormat="1" ht="15.75" customHeight="1"/>
    <row r="979" s="72" customFormat="1" ht="15.75" customHeight="1"/>
    <row r="980" s="72" customFormat="1" ht="15.75" customHeight="1"/>
    <row r="981" s="72" customFormat="1" ht="15.75" customHeight="1"/>
    <row r="982" s="72" customFormat="1" ht="15.75" customHeight="1"/>
    <row r="983" s="72" customFormat="1" ht="15.75" customHeight="1"/>
    <row r="984" s="72" customFormat="1" ht="15.75" customHeight="1"/>
    <row r="985" s="72" customFormat="1" ht="15.75" customHeight="1"/>
    <row r="986" s="72" customFormat="1" ht="15.75" customHeight="1"/>
    <row r="987" s="72" customFormat="1" ht="15.75" customHeight="1"/>
    <row r="988" s="72" customFormat="1" ht="15.75" customHeight="1"/>
    <row r="989" s="72" customFormat="1" ht="15.75" customHeight="1"/>
    <row r="990" s="72" customFormat="1" ht="15.75" customHeight="1"/>
    <row r="991" s="72" customFormat="1" ht="15.75" customHeight="1"/>
    <row r="992" s="72" customFormat="1" ht="15.75" customHeight="1"/>
    <row r="993" s="72" customFormat="1" ht="15.75" customHeight="1"/>
    <row r="994" s="72" customFormat="1" ht="15.75" customHeight="1"/>
    <row r="995" s="72" customFormat="1" ht="15.75" customHeight="1"/>
    <row r="996" s="72" customFormat="1" ht="15.75" customHeight="1"/>
    <row r="997" s="72" customFormat="1" ht="15.75" customHeight="1"/>
    <row r="998" s="72" customFormat="1" ht="15.75" customHeight="1"/>
    <row r="999" s="72" customFormat="1" ht="15.75" customHeight="1"/>
    <row r="1000" s="72" customFormat="1" ht="15.75" customHeight="1"/>
    <row r="1001" s="72" customFormat="1" ht="15.75" customHeight="1"/>
  </sheetData>
  <mergeCells count="155">
    <mergeCell ref="B132:D132"/>
    <mergeCell ref="B133:C133"/>
    <mergeCell ref="B134:C134"/>
    <mergeCell ref="B135:C135"/>
    <mergeCell ref="D135:U135"/>
    <mergeCell ref="B118:C118"/>
    <mergeCell ref="B119:C119"/>
    <mergeCell ref="B120:C120"/>
    <mergeCell ref="D120:U120"/>
    <mergeCell ref="B122:D122"/>
    <mergeCell ref="B123:C123"/>
    <mergeCell ref="B130:C130"/>
    <mergeCell ref="D130:U130"/>
    <mergeCell ref="B107:D107"/>
    <mergeCell ref="B108:C108"/>
    <mergeCell ref="B109:C109"/>
    <mergeCell ref="B110:C110"/>
    <mergeCell ref="D110:U110"/>
    <mergeCell ref="B112:D112"/>
    <mergeCell ref="B113:C113"/>
    <mergeCell ref="B128:C128"/>
    <mergeCell ref="B129:C129"/>
    <mergeCell ref="B124:C124"/>
    <mergeCell ref="B125:C125"/>
    <mergeCell ref="D125:U125"/>
    <mergeCell ref="B127:D127"/>
    <mergeCell ref="B115:C115"/>
    <mergeCell ref="D115:U115"/>
    <mergeCell ref="B117:D117"/>
    <mergeCell ref="B114:C114"/>
    <mergeCell ref="B103:C103"/>
    <mergeCell ref="B104:C104"/>
    <mergeCell ref="B105:C105"/>
    <mergeCell ref="D105:U105"/>
    <mergeCell ref="B97:D97"/>
    <mergeCell ref="B98:C98"/>
    <mergeCell ref="B99:C99"/>
    <mergeCell ref="B100:C100"/>
    <mergeCell ref="D100:U100"/>
    <mergeCell ref="B102:D102"/>
    <mergeCell ref="B90:C90"/>
    <mergeCell ref="D90:U90"/>
    <mergeCell ref="B92:D92"/>
    <mergeCell ref="B93:C93"/>
    <mergeCell ref="B94:C94"/>
    <mergeCell ref="B95:C95"/>
    <mergeCell ref="D95:U95"/>
    <mergeCell ref="B84:C84"/>
    <mergeCell ref="B85:C85"/>
    <mergeCell ref="D85:U85"/>
    <mergeCell ref="B87:D87"/>
    <mergeCell ref="B88:C88"/>
    <mergeCell ref="B89:C89"/>
    <mergeCell ref="B78:C78"/>
    <mergeCell ref="B79:C79"/>
    <mergeCell ref="B80:C80"/>
    <mergeCell ref="D80:U80"/>
    <mergeCell ref="B82:D82"/>
    <mergeCell ref="B83:C83"/>
    <mergeCell ref="B72:D72"/>
    <mergeCell ref="B73:C73"/>
    <mergeCell ref="B74:C74"/>
    <mergeCell ref="B75:C75"/>
    <mergeCell ref="D75:U75"/>
    <mergeCell ref="B77:D77"/>
    <mergeCell ref="B65:C65"/>
    <mergeCell ref="D65:U65"/>
    <mergeCell ref="B67:D67"/>
    <mergeCell ref="B68:C68"/>
    <mergeCell ref="B69:C69"/>
    <mergeCell ref="B70:C70"/>
    <mergeCell ref="D70:U70"/>
    <mergeCell ref="B59:C59"/>
    <mergeCell ref="B60:C60"/>
    <mergeCell ref="D60:U60"/>
    <mergeCell ref="B62:D62"/>
    <mergeCell ref="B63:C63"/>
    <mergeCell ref="B64:C64"/>
    <mergeCell ref="B53:C53"/>
    <mergeCell ref="B54:C54"/>
    <mergeCell ref="B55:C55"/>
    <mergeCell ref="D55:U55"/>
    <mergeCell ref="B57:D57"/>
    <mergeCell ref="B58:C58"/>
    <mergeCell ref="B47:D47"/>
    <mergeCell ref="B48:C48"/>
    <mergeCell ref="B49:C49"/>
    <mergeCell ref="B50:C50"/>
    <mergeCell ref="D50:U50"/>
    <mergeCell ref="B52:D52"/>
    <mergeCell ref="B40:C40"/>
    <mergeCell ref="D40:U40"/>
    <mergeCell ref="B42:D42"/>
    <mergeCell ref="B43:C43"/>
    <mergeCell ref="B44:C44"/>
    <mergeCell ref="B45:C45"/>
    <mergeCell ref="D45:U45"/>
    <mergeCell ref="B34:C34"/>
    <mergeCell ref="B35:C35"/>
    <mergeCell ref="D35:U35"/>
    <mergeCell ref="B37:D37"/>
    <mergeCell ref="B38:C38"/>
    <mergeCell ref="B39:C39"/>
    <mergeCell ref="B28:C28"/>
    <mergeCell ref="B29:C29"/>
    <mergeCell ref="B30:C30"/>
    <mergeCell ref="D30:U30"/>
    <mergeCell ref="B32:D32"/>
    <mergeCell ref="B33:C33"/>
    <mergeCell ref="B22:D22"/>
    <mergeCell ref="B23:C23"/>
    <mergeCell ref="B24:C24"/>
    <mergeCell ref="B25:C25"/>
    <mergeCell ref="D25:U25"/>
    <mergeCell ref="B27:D27"/>
    <mergeCell ref="B17:D17"/>
    <mergeCell ref="B18:C18"/>
    <mergeCell ref="B19:C19"/>
    <mergeCell ref="B20:C20"/>
    <mergeCell ref="D20:U20"/>
    <mergeCell ref="T14:U14"/>
    <mergeCell ref="V14:W15"/>
    <mergeCell ref="X14:Y14"/>
    <mergeCell ref="Z14:AA15"/>
    <mergeCell ref="D15:E15"/>
    <mergeCell ref="H15:I15"/>
    <mergeCell ref="L15:M15"/>
    <mergeCell ref="P15:Q15"/>
    <mergeCell ref="T15:U15"/>
    <mergeCell ref="H13:AC13"/>
    <mergeCell ref="B14:C15"/>
    <mergeCell ref="D14:E14"/>
    <mergeCell ref="F14:G15"/>
    <mergeCell ref="H14:I14"/>
    <mergeCell ref="J14:K15"/>
    <mergeCell ref="L14:M14"/>
    <mergeCell ref="N14:O15"/>
    <mergeCell ref="P14:Q14"/>
    <mergeCell ref="R14:S15"/>
    <mergeCell ref="X15:Y15"/>
    <mergeCell ref="AB15:AC15"/>
    <mergeCell ref="AB14:AC14"/>
    <mergeCell ref="B8:U8"/>
    <mergeCell ref="B9:J9"/>
    <mergeCell ref="K9:U9"/>
    <mergeCell ref="B10:J10"/>
    <mergeCell ref="K10:U10"/>
    <mergeCell ref="B12:C12"/>
    <mergeCell ref="D12:E12"/>
    <mergeCell ref="B2:U2"/>
    <mergeCell ref="B3:U3"/>
    <mergeCell ref="B4:U4"/>
    <mergeCell ref="B5:U5"/>
    <mergeCell ref="B6:U6"/>
    <mergeCell ref="B7:U7"/>
  </mergeCells>
  <phoneticPr fontId="2" type="noConversion"/>
  <conditionalFormatting sqref="D18:D19 F18:F19 H18:H19 J18:J19 L18:L19 N18:N19 P18:P19 R18:R19 T18:T19 D23:D24 F23:F24 H23:H24 J23:J24 L23:L24 N23:N24 P23:P24 R23:R24 T23:T24 D28:D29 F28:F29 H28:H29 J28:J29 L28:L29 N28:N29 P28:P29 R28:R29 T28:T29 D33:D34 F33:F34 H33:H34 J33:J34 L33:L34 N33:N34 P33:P34 R33:R34 T33:T34 D38:D39 F38:F39 H38:H39 J38:J39 L38:L39 N38:N39 P38:P39 R38:R39 T38:T39">
    <cfRule type="expression" dxfId="47" priority="17">
      <formula>$D$12=$AQ$4</formula>
    </cfRule>
  </conditionalFormatting>
  <conditionalFormatting sqref="H14:H15 L14:L15 P14:P15 T14:T15 X14:X15 AB14:AB15">
    <cfRule type="expression" dxfId="46" priority="18">
      <formula>$D$12=$AQ$4</formula>
    </cfRule>
  </conditionalFormatting>
  <conditionalFormatting sqref="D43:D44 F43:F44 J43:J44 L43:L44 N43:N44 P43:P44 R43:R44 T43:T44 H44">
    <cfRule type="expression" dxfId="45" priority="19">
      <formula>$D$12=$AQ$4</formula>
    </cfRule>
  </conditionalFormatting>
  <conditionalFormatting sqref="H43">
    <cfRule type="expression" dxfId="44" priority="20">
      <formula>$D$12=$AQ$4</formula>
    </cfRule>
  </conditionalFormatting>
  <conditionalFormatting sqref="F48:F49 H48:H49 J48:J49 L48:L49 N48:N49 P48:P49 R48:R49 T48:T49 D53:D54 J53:J54 L53:L54 N53:N54 P53:P54 R53:R54 T53:T54 D58:D59 F58:F59 H58:H59 J58:J59 L58:L59 N58:N59 P58:P59 R58:R59 T58:T59 D63:D64 F63:F64 H63:H64 J63:J64 L63:L64 N63:N64 P63:P64 R63:R64 T63:T64 D68:D69 F68:F69 H68:H69 J68:J69 L68:L69 N68:N69 P68:P69 R68:R69 T68:T69 F53:F54 H53:H54">
    <cfRule type="expression" dxfId="43" priority="14">
      <formula>$D$12=$AQ$4</formula>
    </cfRule>
  </conditionalFormatting>
  <conditionalFormatting sqref="D73:D74 F73:F74 J73:J74 L73:L74 N73:N74 P73:P74 R73:R74 T73:T74 H74">
    <cfRule type="expression" dxfId="42" priority="15">
      <formula>$D$12=$AQ$4</formula>
    </cfRule>
  </conditionalFormatting>
  <conditionalFormatting sqref="H73">
    <cfRule type="expression" dxfId="41" priority="16">
      <formula>$D$12=$AQ$4</formula>
    </cfRule>
  </conditionalFormatting>
  <conditionalFormatting sqref="D48:D49">
    <cfRule type="expression" dxfId="40" priority="13">
      <formula>$D$12=$AQ$4</formula>
    </cfRule>
  </conditionalFormatting>
  <conditionalFormatting sqref="D78:D79 F78:F79 H78:H79 J78:J79 L78:L79 N78:N79 P78:P79 R78:R79 T78:T79 D83:D84 F83:F84 H83:H84 J83:J84 L83:L84 N83:N84 P83:P84 R83:R84 T83:T84 D88:D89 F88:F89 H88:H89 J88:J89 L88:L89 N88:N89 P88:P89 R88:R89 T88:T89 D93:D94 F93:F94 H93:H94 J93:J94 L93:L94 N93:N94 P93:P94 R93:R94 T93:T94 D98:D99 F98:F99 H98:H99 J98:J99 L98:L99 N98:N99 P98:P99 R98:R99 T98:T99">
    <cfRule type="expression" dxfId="39" priority="7">
      <formula>$D$12=$AQ$4</formula>
    </cfRule>
  </conditionalFormatting>
  <conditionalFormatting sqref="D103:D104 F103:F104 H103:H104 J103:J104 L103:L104 N103:N104 P103:P104 R103:R104 T103:T104">
    <cfRule type="expression" dxfId="38" priority="8">
      <formula>$D$12=$AQ$4</formula>
    </cfRule>
  </conditionalFormatting>
  <conditionalFormatting sqref="H103">
    <cfRule type="expression" dxfId="37" priority="9">
      <formula>$D$12=$AQ$4</formula>
    </cfRule>
  </conditionalFormatting>
  <conditionalFormatting sqref="D78:D79 D93:D94 D88:D89 D83:D84 D98:D99 R98:R99 T98:T99 T88:T89 T83:T84 R83:R84 R88:R89 P88:P89 P83:P84 P98:P99 N98:N99 N83:N84 N88:N89 L88:L89 L83:L84 L98:L99 J98:J99 J83:J84 J88:J89 H88:H89 H83:H84 H98:H99 F98:F99 F83:F84 F88:F89 L78:L79 N78:N79 P78:P79 R78:R79 T78:T79 T93:T94 R93:R94 P93:P94 N93:N94 L93:L94 J93:J94 J78:J79 H93:H94 H78:H79 F93:F94 F78:F79">
    <cfRule type="expression" dxfId="36" priority="10">
      <formula>$D$12=$AQ$4</formula>
    </cfRule>
  </conditionalFormatting>
  <conditionalFormatting sqref="D103:D104 T103:T104 H104 F103:F104 J103:J104 L103:L104 N103:N104 P103:P104 R103:R104">
    <cfRule type="expression" dxfId="35" priority="11">
      <formula>$D$12=$AQ$4</formula>
    </cfRule>
  </conditionalFormatting>
  <conditionalFormatting sqref="H103">
    <cfRule type="expression" dxfId="34" priority="12">
      <formula>$D$12=$AQ$4</formula>
    </cfRule>
  </conditionalFormatting>
  <conditionalFormatting sqref="D108:D109 F108:F109 H108:H109 J108:J109 L108:L109 N108:N109 P108:P109 R108:R109 T108:T109 D113:D114 F113:F114 H113:H114 J113:J114 L113:L114 N113:N114 P113:P114 R113:R114 T113:T114 D118:D119 F118:F119 H118:H119 J118:J119 L118:L119 N118:N119 P118:P119 R118:R119 T118:T119 D123:D124 F123:F124 H123:H124 J123:J124 L123:L124 N123:N124 P123:P124 R123:R124 T123:T124 D128:D129 F128:F129 H128:H129 J128:J129 L128:L129 N128:N129 P128:P129 R128:R129 T128:T129">
    <cfRule type="expression" dxfId="33" priority="1">
      <formula>$D$12=$AQ$4</formula>
    </cfRule>
  </conditionalFormatting>
  <conditionalFormatting sqref="D133:D134 F133:F134 H133:H134 J133:J134 L133:L134 N133:N134 P133:P134 R133:R134 T133:T134">
    <cfRule type="expression" dxfId="32" priority="2">
      <formula>$D$12=$AQ$4</formula>
    </cfRule>
  </conditionalFormatting>
  <conditionalFormatting sqref="H133">
    <cfRule type="expression" dxfId="31" priority="3">
      <formula>$D$12=$AQ$4</formula>
    </cfRule>
  </conditionalFormatting>
  <conditionalFormatting sqref="D108:D109 D123:D124 D118:D119 D113:D114 D128:D129 R128:R129 T128:T129 T118:T119 T113:T114 R113:R114 R118:R119 P118:P119 P113:P114 P128:P129 N128:N129 N113:N114 N118:N119 L118:L119 L113:L114 L128:L129 J128:J129 J113:J114 J118:J119 H118:H119 H113:H114 H128:H129 F128:F129 F113:F114 F118:F119 L108:L109 N108:N109 P108:P109 R108:R109 T108:T109 T123:T124 R123:R124 P123:P124 N123:N124 L123:L124 J123:J124 J108:J109 H123:H124 H108:H109 F123:F124 F108:F109">
    <cfRule type="expression" dxfId="30" priority="4">
      <formula>$D$12=$AQ$4</formula>
    </cfRule>
  </conditionalFormatting>
  <conditionalFormatting sqref="D133:D134 T133:T134 H134 F133:F134 J133:J134 L133:L134 N133:N134 P133:P134 R133:R134">
    <cfRule type="expression" dxfId="29" priority="5">
      <formula>$D$12=$AQ$4</formula>
    </cfRule>
  </conditionalFormatting>
  <conditionalFormatting sqref="H133">
    <cfRule type="expression" dxfId="28" priority="6">
      <formula>$D$12=$AQ$4</formula>
    </cfRule>
  </conditionalFormatting>
  <dataValidations count="1">
    <dataValidation type="list" allowBlank="1" showErrorMessage="1" sqref="D12" xr:uid="{0C71FF97-0321-4035-922B-70FC7E167ECD}">
      <formula1>$AQ$2:$AQ$4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2C415-4DB1-4476-8F4B-E84A689798ED}">
  <dimension ref="A1:AN1000"/>
  <sheetViews>
    <sheetView topLeftCell="A19" workbookViewId="0">
      <selection activeCell="C117" sqref="C117"/>
    </sheetView>
  </sheetViews>
  <sheetFormatPr defaultColWidth="17.33203125" defaultRowHeight="14.4"/>
  <cols>
    <col min="1" max="40" width="4.33203125" style="72" customWidth="1"/>
    <col min="41" max="16384" width="17.33203125" style="72"/>
  </cols>
  <sheetData>
    <row r="1" spans="1:40">
      <c r="A1" s="140"/>
      <c r="B1" s="141"/>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3"/>
    </row>
    <row r="2" spans="1:40" ht="26.25" customHeight="1">
      <c r="A2" s="140"/>
      <c r="B2" s="144"/>
      <c r="C2" s="394" t="s">
        <v>160</v>
      </c>
      <c r="D2" s="355"/>
      <c r="E2" s="355"/>
      <c r="F2" s="355"/>
      <c r="G2" s="355"/>
      <c r="H2" s="355"/>
      <c r="I2" s="355"/>
      <c r="J2" s="355"/>
      <c r="K2" s="355"/>
      <c r="L2" s="355"/>
      <c r="M2" s="355"/>
      <c r="N2" s="355"/>
      <c r="O2" s="355"/>
      <c r="P2" s="355"/>
      <c r="Q2" s="355"/>
      <c r="R2" s="355"/>
      <c r="S2" s="355"/>
      <c r="T2" s="355"/>
      <c r="U2" s="355"/>
      <c r="V2" s="355"/>
      <c r="W2" s="355"/>
      <c r="X2" s="355"/>
      <c r="Y2" s="355"/>
      <c r="Z2" s="355"/>
      <c r="AA2" s="355"/>
      <c r="AB2" s="355"/>
      <c r="AC2" s="355"/>
      <c r="AD2" s="355"/>
      <c r="AE2" s="355"/>
      <c r="AF2" s="355"/>
      <c r="AG2" s="355"/>
      <c r="AH2" s="355"/>
      <c r="AI2" s="355"/>
      <c r="AJ2" s="355"/>
      <c r="AK2" s="355"/>
      <c r="AL2" s="355"/>
      <c r="AM2" s="355"/>
      <c r="AN2" s="145"/>
    </row>
    <row r="3" spans="1:40">
      <c r="A3" s="140"/>
      <c r="B3" s="144"/>
      <c r="C3" s="140"/>
      <c r="D3" s="140"/>
      <c r="E3" s="140"/>
      <c r="F3" s="140"/>
      <c r="G3" s="140"/>
      <c r="H3" s="140"/>
      <c r="I3" s="140"/>
      <c r="J3" s="140"/>
      <c r="K3" s="140"/>
      <c r="L3" s="140"/>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146" t="s">
        <v>161</v>
      </c>
      <c r="AL3" s="140"/>
      <c r="AM3" s="140"/>
      <c r="AN3" s="145"/>
    </row>
    <row r="4" spans="1:40" ht="17.399999999999999">
      <c r="A4" s="140"/>
      <c r="B4" s="144"/>
      <c r="C4" s="147" t="s">
        <v>912</v>
      </c>
      <c r="D4" s="273"/>
      <c r="E4" s="140"/>
      <c r="F4" s="140"/>
      <c r="G4" s="140"/>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5"/>
    </row>
    <row r="5" spans="1:40">
      <c r="A5" s="140"/>
      <c r="B5" s="144"/>
      <c r="C5" s="140"/>
      <c r="D5" s="395" t="s">
        <v>924</v>
      </c>
      <c r="E5" s="396"/>
      <c r="F5" s="396"/>
      <c r="G5" s="396"/>
      <c r="H5" s="396"/>
      <c r="I5" s="396"/>
      <c r="J5" s="396"/>
      <c r="K5" s="396"/>
      <c r="L5" s="396"/>
      <c r="M5" s="396"/>
      <c r="N5" s="396"/>
      <c r="O5" s="396"/>
      <c r="P5" s="396"/>
      <c r="Q5" s="396"/>
      <c r="R5" s="396"/>
      <c r="S5" s="396"/>
      <c r="T5" s="396"/>
      <c r="U5" s="396"/>
      <c r="V5" s="396"/>
      <c r="W5" s="396"/>
      <c r="X5" s="396"/>
      <c r="Y5" s="396"/>
      <c r="Z5" s="396"/>
      <c r="AA5" s="396"/>
      <c r="AB5" s="396"/>
      <c r="AC5" s="396"/>
      <c r="AD5" s="396"/>
      <c r="AE5" s="396"/>
      <c r="AF5" s="396"/>
      <c r="AG5" s="396"/>
      <c r="AH5" s="396"/>
      <c r="AI5" s="396"/>
      <c r="AJ5" s="396"/>
      <c r="AK5" s="396"/>
      <c r="AL5" s="396"/>
      <c r="AM5" s="396"/>
      <c r="AN5" s="145"/>
    </row>
    <row r="6" spans="1:40">
      <c r="A6" s="140"/>
      <c r="B6" s="144"/>
      <c r="C6" s="140"/>
      <c r="D6" s="396"/>
      <c r="E6" s="397"/>
      <c r="F6" s="397"/>
      <c r="G6" s="397"/>
      <c r="H6" s="397"/>
      <c r="I6" s="397"/>
      <c r="J6" s="397"/>
      <c r="K6" s="397"/>
      <c r="L6" s="397"/>
      <c r="M6" s="397"/>
      <c r="N6" s="397"/>
      <c r="O6" s="397"/>
      <c r="P6" s="397"/>
      <c r="Q6" s="397"/>
      <c r="R6" s="397"/>
      <c r="S6" s="397"/>
      <c r="T6" s="397"/>
      <c r="U6" s="397"/>
      <c r="V6" s="397"/>
      <c r="W6" s="397"/>
      <c r="X6" s="397"/>
      <c r="Y6" s="397"/>
      <c r="Z6" s="397"/>
      <c r="AA6" s="397"/>
      <c r="AB6" s="397"/>
      <c r="AC6" s="397"/>
      <c r="AD6" s="397"/>
      <c r="AE6" s="397"/>
      <c r="AF6" s="397"/>
      <c r="AG6" s="397"/>
      <c r="AH6" s="397"/>
      <c r="AI6" s="397"/>
      <c r="AJ6" s="397"/>
      <c r="AK6" s="397"/>
      <c r="AL6" s="397"/>
      <c r="AM6" s="396"/>
      <c r="AN6" s="145"/>
    </row>
    <row r="7" spans="1:40">
      <c r="A7" s="140"/>
      <c r="B7" s="144"/>
      <c r="C7" s="140"/>
      <c r="D7" s="396"/>
      <c r="E7" s="396"/>
      <c r="F7" s="396"/>
      <c r="G7" s="396"/>
      <c r="H7" s="396"/>
      <c r="I7" s="396"/>
      <c r="J7" s="396"/>
      <c r="K7" s="396"/>
      <c r="L7" s="396"/>
      <c r="M7" s="396"/>
      <c r="N7" s="396"/>
      <c r="O7" s="396"/>
      <c r="P7" s="396"/>
      <c r="Q7" s="396"/>
      <c r="R7" s="396"/>
      <c r="S7" s="396"/>
      <c r="T7" s="396"/>
      <c r="U7" s="396"/>
      <c r="V7" s="396"/>
      <c r="W7" s="396"/>
      <c r="X7" s="396"/>
      <c r="Y7" s="396"/>
      <c r="Z7" s="396"/>
      <c r="AA7" s="396"/>
      <c r="AB7" s="396"/>
      <c r="AC7" s="396"/>
      <c r="AD7" s="396"/>
      <c r="AE7" s="396"/>
      <c r="AF7" s="396"/>
      <c r="AG7" s="396"/>
      <c r="AH7" s="396"/>
      <c r="AI7" s="396"/>
      <c r="AJ7" s="396"/>
      <c r="AK7" s="396"/>
      <c r="AL7" s="396"/>
      <c r="AM7" s="396"/>
      <c r="AN7" s="145"/>
    </row>
    <row r="8" spans="1:40">
      <c r="A8" s="140"/>
      <c r="B8" s="144"/>
      <c r="C8" s="140"/>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5"/>
    </row>
    <row r="9" spans="1:40">
      <c r="A9" s="140"/>
      <c r="B9" s="144"/>
      <c r="C9" s="140"/>
      <c r="D9" s="395" t="s">
        <v>915</v>
      </c>
      <c r="E9" s="396"/>
      <c r="F9" s="396"/>
      <c r="G9" s="396"/>
      <c r="H9" s="396"/>
      <c r="I9" s="396"/>
      <c r="J9" s="396"/>
      <c r="K9" s="396"/>
      <c r="L9" s="396"/>
      <c r="M9" s="396"/>
      <c r="N9" s="396"/>
      <c r="O9" s="396"/>
      <c r="P9" s="396"/>
      <c r="Q9" s="396"/>
      <c r="R9" s="396"/>
      <c r="S9" s="396"/>
      <c r="T9" s="396"/>
      <c r="U9" s="396"/>
      <c r="V9" s="396"/>
      <c r="W9" s="396"/>
      <c r="X9" s="396"/>
      <c r="Y9" s="396"/>
      <c r="Z9" s="396"/>
      <c r="AA9" s="396"/>
      <c r="AB9" s="396"/>
      <c r="AC9" s="396"/>
      <c r="AD9" s="396"/>
      <c r="AE9" s="396"/>
      <c r="AF9" s="396"/>
      <c r="AG9" s="396"/>
      <c r="AH9" s="396"/>
      <c r="AI9" s="396"/>
      <c r="AJ9" s="396"/>
      <c r="AK9" s="396"/>
      <c r="AL9" s="396"/>
      <c r="AM9" s="148"/>
      <c r="AN9" s="145"/>
    </row>
    <row r="10" spans="1:40">
      <c r="A10" s="140"/>
      <c r="B10" s="144"/>
      <c r="C10" s="140"/>
      <c r="D10" s="396"/>
      <c r="E10" s="397"/>
      <c r="F10" s="397"/>
      <c r="G10" s="397"/>
      <c r="H10" s="397"/>
      <c r="I10" s="397"/>
      <c r="J10" s="397"/>
      <c r="K10" s="397"/>
      <c r="L10" s="397"/>
      <c r="M10" s="397"/>
      <c r="N10" s="397"/>
      <c r="O10" s="397"/>
      <c r="P10" s="397"/>
      <c r="Q10" s="397"/>
      <c r="R10" s="397"/>
      <c r="S10" s="397"/>
      <c r="T10" s="397"/>
      <c r="U10" s="397"/>
      <c r="V10" s="397"/>
      <c r="W10" s="397"/>
      <c r="X10" s="397"/>
      <c r="Y10" s="397"/>
      <c r="Z10" s="397"/>
      <c r="AA10" s="397"/>
      <c r="AB10" s="397"/>
      <c r="AC10" s="397"/>
      <c r="AD10" s="397"/>
      <c r="AE10" s="397"/>
      <c r="AF10" s="397"/>
      <c r="AG10" s="397"/>
      <c r="AH10" s="397"/>
      <c r="AI10" s="397"/>
      <c r="AJ10" s="397"/>
      <c r="AK10" s="397"/>
      <c r="AL10" s="396"/>
      <c r="AM10" s="148"/>
      <c r="AN10" s="145"/>
    </row>
    <row r="11" spans="1:40">
      <c r="A11" s="140"/>
      <c r="B11" s="144"/>
      <c r="C11" s="140"/>
      <c r="D11" s="396"/>
      <c r="E11" s="397"/>
      <c r="F11" s="397"/>
      <c r="G11" s="397"/>
      <c r="H11" s="397"/>
      <c r="I11" s="397"/>
      <c r="J11" s="397"/>
      <c r="K11" s="397"/>
      <c r="L11" s="397"/>
      <c r="M11" s="397"/>
      <c r="N11" s="397"/>
      <c r="O11" s="397"/>
      <c r="P11" s="397"/>
      <c r="Q11" s="397"/>
      <c r="R11" s="397"/>
      <c r="S11" s="397"/>
      <c r="T11" s="397"/>
      <c r="U11" s="397"/>
      <c r="V11" s="397"/>
      <c r="W11" s="397"/>
      <c r="X11" s="397"/>
      <c r="Y11" s="397"/>
      <c r="Z11" s="397"/>
      <c r="AA11" s="397"/>
      <c r="AB11" s="397"/>
      <c r="AC11" s="397"/>
      <c r="AD11" s="397"/>
      <c r="AE11" s="397"/>
      <c r="AF11" s="397"/>
      <c r="AG11" s="397"/>
      <c r="AH11" s="397"/>
      <c r="AI11" s="397"/>
      <c r="AJ11" s="397"/>
      <c r="AK11" s="397"/>
      <c r="AL11" s="396"/>
      <c r="AM11" s="149"/>
      <c r="AN11" s="145"/>
    </row>
    <row r="12" spans="1:40">
      <c r="A12" s="140"/>
      <c r="B12" s="144"/>
      <c r="C12" s="140"/>
      <c r="D12" s="396"/>
      <c r="E12" s="396"/>
      <c r="F12" s="396"/>
      <c r="G12" s="396"/>
      <c r="H12" s="396"/>
      <c r="I12" s="396"/>
      <c r="J12" s="396"/>
      <c r="K12" s="396"/>
      <c r="L12" s="396"/>
      <c r="M12" s="396"/>
      <c r="N12" s="396"/>
      <c r="O12" s="396"/>
      <c r="P12" s="396"/>
      <c r="Q12" s="396"/>
      <c r="R12" s="396"/>
      <c r="S12" s="396"/>
      <c r="T12" s="396"/>
      <c r="U12" s="396"/>
      <c r="V12" s="396"/>
      <c r="W12" s="396"/>
      <c r="X12" s="396"/>
      <c r="Y12" s="396"/>
      <c r="Z12" s="396"/>
      <c r="AA12" s="396"/>
      <c r="AB12" s="396"/>
      <c r="AC12" s="396"/>
      <c r="AD12" s="396"/>
      <c r="AE12" s="396"/>
      <c r="AF12" s="396"/>
      <c r="AG12" s="396"/>
      <c r="AH12" s="396"/>
      <c r="AI12" s="396"/>
      <c r="AJ12" s="396"/>
      <c r="AK12" s="396"/>
      <c r="AL12" s="396"/>
      <c r="AM12" s="149"/>
      <c r="AN12" s="145"/>
    </row>
    <row r="13" spans="1:40">
      <c r="A13" s="140"/>
      <c r="B13" s="144"/>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c r="AE13" s="140"/>
      <c r="AF13" s="140"/>
      <c r="AG13" s="140"/>
      <c r="AH13" s="140"/>
      <c r="AI13" s="140"/>
      <c r="AJ13" s="140"/>
      <c r="AK13" s="140"/>
      <c r="AL13" s="140"/>
      <c r="AM13" s="149"/>
      <c r="AN13" s="145"/>
    </row>
    <row r="14" spans="1:40">
      <c r="A14" s="140"/>
      <c r="B14" s="144"/>
      <c r="C14" s="140"/>
      <c r="D14" s="395" t="s">
        <v>913</v>
      </c>
      <c r="E14" s="396"/>
      <c r="F14" s="396"/>
      <c r="G14" s="396"/>
      <c r="H14" s="396"/>
      <c r="I14" s="396"/>
      <c r="J14" s="396"/>
      <c r="K14" s="396"/>
      <c r="L14" s="396"/>
      <c r="M14" s="396"/>
      <c r="N14" s="396"/>
      <c r="O14" s="396"/>
      <c r="P14" s="396"/>
      <c r="Q14" s="396"/>
      <c r="R14" s="396"/>
      <c r="S14" s="396"/>
      <c r="T14" s="396"/>
      <c r="U14" s="396"/>
      <c r="V14" s="396"/>
      <c r="W14" s="396"/>
      <c r="X14" s="396"/>
      <c r="Y14" s="396"/>
      <c r="Z14" s="396"/>
      <c r="AA14" s="396"/>
      <c r="AB14" s="396"/>
      <c r="AC14" s="396"/>
      <c r="AD14" s="396"/>
      <c r="AE14" s="396"/>
      <c r="AF14" s="396"/>
      <c r="AG14" s="396"/>
      <c r="AH14" s="396"/>
      <c r="AI14" s="396"/>
      <c r="AJ14" s="396"/>
      <c r="AK14" s="396"/>
      <c r="AL14" s="396"/>
      <c r="AM14" s="149"/>
      <c r="AN14" s="145"/>
    </row>
    <row r="15" spans="1:40">
      <c r="A15" s="140"/>
      <c r="B15" s="144"/>
      <c r="C15" s="140"/>
      <c r="D15" s="396"/>
      <c r="E15" s="397"/>
      <c r="F15" s="397"/>
      <c r="G15" s="397"/>
      <c r="H15" s="397"/>
      <c r="I15" s="397"/>
      <c r="J15" s="397"/>
      <c r="K15" s="397"/>
      <c r="L15" s="397"/>
      <c r="M15" s="397"/>
      <c r="N15" s="397"/>
      <c r="O15" s="397"/>
      <c r="P15" s="397"/>
      <c r="Q15" s="397"/>
      <c r="R15" s="397"/>
      <c r="S15" s="397"/>
      <c r="T15" s="397"/>
      <c r="U15" s="397"/>
      <c r="V15" s="397"/>
      <c r="W15" s="397"/>
      <c r="X15" s="397"/>
      <c r="Y15" s="397"/>
      <c r="Z15" s="397"/>
      <c r="AA15" s="397"/>
      <c r="AB15" s="397"/>
      <c r="AC15" s="397"/>
      <c r="AD15" s="397"/>
      <c r="AE15" s="397"/>
      <c r="AF15" s="397"/>
      <c r="AG15" s="397"/>
      <c r="AH15" s="397"/>
      <c r="AI15" s="397"/>
      <c r="AJ15" s="397"/>
      <c r="AK15" s="397"/>
      <c r="AL15" s="396"/>
      <c r="AM15" s="149"/>
      <c r="AN15" s="145"/>
    </row>
    <row r="16" spans="1:40">
      <c r="A16" s="140"/>
      <c r="B16" s="144"/>
      <c r="C16" s="140"/>
      <c r="D16" s="396"/>
      <c r="E16" s="396"/>
      <c r="F16" s="396"/>
      <c r="G16" s="396"/>
      <c r="H16" s="396"/>
      <c r="I16" s="396"/>
      <c r="J16" s="396"/>
      <c r="K16" s="396"/>
      <c r="L16" s="396"/>
      <c r="M16" s="396"/>
      <c r="N16" s="396"/>
      <c r="O16" s="396"/>
      <c r="P16" s="396"/>
      <c r="Q16" s="396"/>
      <c r="R16" s="396"/>
      <c r="S16" s="396"/>
      <c r="T16" s="396"/>
      <c r="U16" s="396"/>
      <c r="V16" s="396"/>
      <c r="W16" s="396"/>
      <c r="X16" s="396"/>
      <c r="Y16" s="396"/>
      <c r="Z16" s="396"/>
      <c r="AA16" s="396"/>
      <c r="AB16" s="396"/>
      <c r="AC16" s="396"/>
      <c r="AD16" s="396"/>
      <c r="AE16" s="396"/>
      <c r="AF16" s="396"/>
      <c r="AG16" s="396"/>
      <c r="AH16" s="396"/>
      <c r="AI16" s="396"/>
      <c r="AJ16" s="396"/>
      <c r="AK16" s="396"/>
      <c r="AL16" s="396"/>
      <c r="AM16" s="149"/>
      <c r="AN16" s="145"/>
    </row>
    <row r="17" spans="1:40">
      <c r="A17" s="140"/>
      <c r="B17" s="144"/>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c r="AA17" s="140"/>
      <c r="AB17" s="140"/>
      <c r="AC17" s="140"/>
      <c r="AD17" s="140"/>
      <c r="AE17" s="140"/>
      <c r="AF17" s="140"/>
      <c r="AG17" s="140"/>
      <c r="AH17" s="140"/>
      <c r="AI17" s="140"/>
      <c r="AJ17" s="140"/>
      <c r="AK17" s="140"/>
      <c r="AL17" s="140"/>
      <c r="AM17" s="140"/>
      <c r="AN17" s="145"/>
    </row>
    <row r="18" spans="1:40" ht="15.6">
      <c r="A18" s="140"/>
      <c r="B18" s="144"/>
      <c r="C18" s="272" t="s">
        <v>914</v>
      </c>
      <c r="D18" s="140"/>
      <c r="E18" s="140"/>
      <c r="F18" s="140"/>
      <c r="G18" s="140"/>
      <c r="H18" s="140"/>
      <c r="I18" s="140"/>
      <c r="J18" s="140"/>
      <c r="K18" s="140"/>
      <c r="L18" s="140"/>
      <c r="M18" s="140"/>
      <c r="N18" s="140"/>
      <c r="O18" s="140"/>
      <c r="P18" s="140"/>
      <c r="Q18" s="140"/>
      <c r="R18" s="140"/>
      <c r="S18" s="140"/>
      <c r="T18" s="140"/>
      <c r="U18" s="140"/>
      <c r="V18" s="140"/>
      <c r="W18" s="140"/>
      <c r="X18" s="140"/>
      <c r="Y18" s="140"/>
      <c r="Z18" s="140"/>
      <c r="AA18" s="140"/>
      <c r="AB18" s="140"/>
      <c r="AC18" s="140"/>
      <c r="AD18" s="140"/>
      <c r="AE18" s="140"/>
      <c r="AF18" s="140"/>
      <c r="AG18" s="140"/>
      <c r="AH18" s="140"/>
      <c r="AI18" s="140"/>
      <c r="AJ18" s="140"/>
      <c r="AK18" s="140"/>
      <c r="AL18" s="140"/>
      <c r="AM18" s="140"/>
      <c r="AN18" s="145"/>
    </row>
    <row r="19" spans="1:40">
      <c r="A19" s="140"/>
      <c r="B19" s="144"/>
      <c r="C19" s="146" t="s">
        <v>162</v>
      </c>
      <c r="D19" s="398" t="s">
        <v>916</v>
      </c>
      <c r="E19" s="396"/>
      <c r="F19" s="396"/>
      <c r="G19" s="396"/>
      <c r="H19" s="396"/>
      <c r="I19" s="396"/>
      <c r="J19" s="396"/>
      <c r="K19" s="396"/>
      <c r="L19" s="396"/>
      <c r="M19" s="396"/>
      <c r="N19" s="396"/>
      <c r="O19" s="396"/>
      <c r="P19" s="396"/>
      <c r="Q19" s="396"/>
      <c r="R19" s="396"/>
      <c r="S19" s="396"/>
      <c r="T19" s="396"/>
      <c r="U19" s="396"/>
      <c r="V19" s="396"/>
      <c r="W19" s="396"/>
      <c r="X19" s="396"/>
      <c r="Y19" s="396"/>
      <c r="Z19" s="396"/>
      <c r="AA19" s="396"/>
      <c r="AB19" s="396"/>
      <c r="AC19" s="396"/>
      <c r="AD19" s="396"/>
      <c r="AE19" s="396"/>
      <c r="AF19" s="396"/>
      <c r="AG19" s="396"/>
      <c r="AH19" s="396"/>
      <c r="AI19" s="396"/>
      <c r="AJ19" s="396"/>
      <c r="AK19" s="396"/>
      <c r="AL19" s="396"/>
      <c r="AM19" s="396"/>
      <c r="AN19" s="145"/>
    </row>
    <row r="20" spans="1:40">
      <c r="A20" s="140"/>
      <c r="B20" s="144"/>
      <c r="C20" s="140"/>
      <c r="D20" s="396"/>
      <c r="E20" s="396"/>
      <c r="F20" s="396"/>
      <c r="G20" s="396"/>
      <c r="H20" s="396"/>
      <c r="I20" s="396"/>
      <c r="J20" s="396"/>
      <c r="K20" s="396"/>
      <c r="L20" s="396"/>
      <c r="M20" s="396"/>
      <c r="N20" s="396"/>
      <c r="O20" s="396"/>
      <c r="P20" s="396"/>
      <c r="Q20" s="396"/>
      <c r="R20" s="396"/>
      <c r="S20" s="396"/>
      <c r="T20" s="396"/>
      <c r="U20" s="396"/>
      <c r="V20" s="396"/>
      <c r="W20" s="396"/>
      <c r="X20" s="396"/>
      <c r="Y20" s="396"/>
      <c r="Z20" s="396"/>
      <c r="AA20" s="396"/>
      <c r="AB20" s="396"/>
      <c r="AC20" s="396"/>
      <c r="AD20" s="396"/>
      <c r="AE20" s="396"/>
      <c r="AF20" s="396"/>
      <c r="AG20" s="396"/>
      <c r="AH20" s="396"/>
      <c r="AI20" s="396"/>
      <c r="AJ20" s="396"/>
      <c r="AK20" s="396"/>
      <c r="AL20" s="396"/>
      <c r="AM20" s="396"/>
      <c r="AN20" s="145"/>
    </row>
    <row r="21" spans="1:40">
      <c r="A21" s="140"/>
      <c r="B21" s="144"/>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c r="AA21" s="140"/>
      <c r="AB21" s="140"/>
      <c r="AC21" s="140"/>
      <c r="AD21" s="140"/>
      <c r="AE21" s="140"/>
      <c r="AF21" s="140"/>
      <c r="AG21" s="140"/>
      <c r="AH21" s="140"/>
      <c r="AI21" s="140"/>
      <c r="AJ21" s="140"/>
      <c r="AK21" s="140"/>
      <c r="AL21" s="140"/>
      <c r="AM21" s="140"/>
      <c r="AN21" s="145"/>
    </row>
    <row r="22" spans="1:40">
      <c r="A22" s="140"/>
      <c r="B22" s="144"/>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c r="AA22" s="140"/>
      <c r="AB22" s="140"/>
      <c r="AC22" s="140"/>
      <c r="AD22" s="140"/>
      <c r="AE22" s="140"/>
      <c r="AF22" s="140"/>
      <c r="AG22" s="140"/>
      <c r="AH22" s="140"/>
      <c r="AI22" s="140"/>
      <c r="AJ22" s="140"/>
      <c r="AK22" s="140"/>
      <c r="AL22" s="140"/>
      <c r="AM22" s="140"/>
      <c r="AN22" s="145"/>
    </row>
    <row r="23" spans="1:40">
      <c r="A23" s="140"/>
      <c r="B23" s="144"/>
      <c r="C23" s="146" t="s">
        <v>162</v>
      </c>
      <c r="D23" s="395" t="s">
        <v>917</v>
      </c>
      <c r="E23" s="399"/>
      <c r="F23" s="399"/>
      <c r="G23" s="399"/>
      <c r="H23" s="399"/>
      <c r="I23" s="399"/>
      <c r="J23" s="399"/>
      <c r="K23" s="399"/>
      <c r="L23" s="399"/>
      <c r="M23" s="399"/>
      <c r="N23" s="399"/>
      <c r="O23" s="399"/>
      <c r="P23" s="399"/>
      <c r="Q23" s="399"/>
      <c r="R23" s="399"/>
      <c r="S23" s="399"/>
      <c r="T23" s="399"/>
      <c r="U23" s="399"/>
      <c r="V23" s="399"/>
      <c r="W23" s="399"/>
      <c r="X23" s="399"/>
      <c r="Y23" s="399"/>
      <c r="Z23" s="399"/>
      <c r="AA23" s="399"/>
      <c r="AB23" s="399"/>
      <c r="AC23" s="399"/>
      <c r="AD23" s="399"/>
      <c r="AE23" s="399"/>
      <c r="AF23" s="399"/>
      <c r="AG23" s="399"/>
      <c r="AH23" s="399"/>
      <c r="AI23" s="399"/>
      <c r="AJ23" s="399"/>
      <c r="AK23" s="399"/>
      <c r="AL23" s="399"/>
      <c r="AM23" s="399"/>
      <c r="AN23" s="145"/>
    </row>
    <row r="24" spans="1:40">
      <c r="A24" s="140"/>
      <c r="B24" s="144"/>
      <c r="C24" s="140"/>
      <c r="D24" s="399"/>
      <c r="E24" s="400"/>
      <c r="F24" s="400"/>
      <c r="G24" s="400"/>
      <c r="H24" s="400"/>
      <c r="I24" s="400"/>
      <c r="J24" s="400"/>
      <c r="K24" s="400"/>
      <c r="L24" s="400"/>
      <c r="M24" s="400"/>
      <c r="N24" s="400"/>
      <c r="O24" s="400"/>
      <c r="P24" s="400"/>
      <c r="Q24" s="400"/>
      <c r="R24" s="400"/>
      <c r="S24" s="400"/>
      <c r="T24" s="400"/>
      <c r="U24" s="400"/>
      <c r="V24" s="400"/>
      <c r="W24" s="400"/>
      <c r="X24" s="400"/>
      <c r="Y24" s="400"/>
      <c r="Z24" s="400"/>
      <c r="AA24" s="400"/>
      <c r="AB24" s="400"/>
      <c r="AC24" s="400"/>
      <c r="AD24" s="400"/>
      <c r="AE24" s="400"/>
      <c r="AF24" s="400"/>
      <c r="AG24" s="400"/>
      <c r="AH24" s="400"/>
      <c r="AI24" s="400"/>
      <c r="AJ24" s="400"/>
      <c r="AK24" s="400"/>
      <c r="AL24" s="400"/>
      <c r="AM24" s="399"/>
      <c r="AN24" s="145"/>
    </row>
    <row r="25" spans="1:40">
      <c r="A25" s="140"/>
      <c r="B25" s="144"/>
      <c r="C25" s="140"/>
      <c r="D25" s="399"/>
      <c r="E25" s="399"/>
      <c r="F25" s="399"/>
      <c r="G25" s="399"/>
      <c r="H25" s="399"/>
      <c r="I25" s="399"/>
      <c r="J25" s="399"/>
      <c r="K25" s="399"/>
      <c r="L25" s="399"/>
      <c r="M25" s="399"/>
      <c r="N25" s="399"/>
      <c r="O25" s="399"/>
      <c r="P25" s="399"/>
      <c r="Q25" s="399"/>
      <c r="R25" s="399"/>
      <c r="S25" s="399"/>
      <c r="T25" s="399"/>
      <c r="U25" s="399"/>
      <c r="V25" s="399"/>
      <c r="W25" s="399"/>
      <c r="X25" s="399"/>
      <c r="Y25" s="399"/>
      <c r="Z25" s="399"/>
      <c r="AA25" s="399"/>
      <c r="AB25" s="399"/>
      <c r="AC25" s="399"/>
      <c r="AD25" s="399"/>
      <c r="AE25" s="399"/>
      <c r="AF25" s="399"/>
      <c r="AG25" s="399"/>
      <c r="AH25" s="399"/>
      <c r="AI25" s="399"/>
      <c r="AJ25" s="399"/>
      <c r="AK25" s="399"/>
      <c r="AL25" s="399"/>
      <c r="AM25" s="399"/>
      <c r="AN25" s="145"/>
    </row>
    <row r="26" spans="1:40">
      <c r="A26" s="140"/>
      <c r="B26" s="144"/>
      <c r="C26" s="140"/>
      <c r="D26" s="140"/>
      <c r="E26" s="140"/>
      <c r="F26" s="140"/>
      <c r="G26" s="140"/>
      <c r="H26" s="140"/>
      <c r="I26" s="140"/>
      <c r="J26" s="140"/>
      <c r="K26" s="140"/>
      <c r="L26" s="140"/>
      <c r="M26" s="140"/>
      <c r="N26" s="140"/>
      <c r="O26" s="140"/>
      <c r="P26" s="140"/>
      <c r="Q26" s="140"/>
      <c r="R26" s="140"/>
      <c r="S26" s="140"/>
      <c r="T26" s="140"/>
      <c r="U26" s="274" t="s">
        <v>918</v>
      </c>
      <c r="V26" s="140"/>
      <c r="W26" s="140"/>
      <c r="X26" s="140"/>
      <c r="Y26" s="140"/>
      <c r="Z26" s="140"/>
      <c r="AA26" s="140"/>
      <c r="AB26" s="140"/>
      <c r="AC26" s="140"/>
      <c r="AD26" s="140"/>
      <c r="AE26" s="140"/>
      <c r="AF26" s="140"/>
      <c r="AG26" s="140"/>
      <c r="AH26" s="140"/>
      <c r="AI26" s="140"/>
      <c r="AJ26" s="140"/>
      <c r="AK26" s="140"/>
      <c r="AL26" s="140"/>
      <c r="AM26" s="140"/>
      <c r="AN26" s="145"/>
    </row>
    <row r="27" spans="1:40">
      <c r="A27" s="140"/>
      <c r="B27" s="144"/>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0"/>
      <c r="AF27" s="140"/>
      <c r="AG27" s="140"/>
      <c r="AH27" s="140"/>
      <c r="AI27" s="140"/>
      <c r="AJ27" s="140"/>
      <c r="AK27" s="140"/>
      <c r="AL27" s="140"/>
      <c r="AM27" s="140"/>
      <c r="AN27" s="145"/>
    </row>
    <row r="28" spans="1:40">
      <c r="A28" s="140"/>
      <c r="B28" s="144"/>
      <c r="C28" s="146" t="s">
        <v>162</v>
      </c>
      <c r="D28" s="395" t="s">
        <v>919</v>
      </c>
      <c r="E28" s="396"/>
      <c r="F28" s="396"/>
      <c r="G28" s="396"/>
      <c r="H28" s="396"/>
      <c r="I28" s="396"/>
      <c r="J28" s="396"/>
      <c r="K28" s="396"/>
      <c r="L28" s="396"/>
      <c r="M28" s="396"/>
      <c r="N28" s="396"/>
      <c r="O28" s="396"/>
      <c r="P28" s="396"/>
      <c r="Q28" s="396"/>
      <c r="R28" s="396"/>
      <c r="S28" s="396"/>
      <c r="T28" s="396"/>
      <c r="U28" s="396"/>
      <c r="V28" s="396"/>
      <c r="W28" s="396"/>
      <c r="X28" s="396"/>
      <c r="Y28" s="396"/>
      <c r="Z28" s="396"/>
      <c r="AA28" s="396"/>
      <c r="AB28" s="396"/>
      <c r="AC28" s="396"/>
      <c r="AD28" s="396"/>
      <c r="AE28" s="396"/>
      <c r="AF28" s="396"/>
      <c r="AG28" s="396"/>
      <c r="AH28" s="396"/>
      <c r="AI28" s="396"/>
      <c r="AJ28" s="396"/>
      <c r="AK28" s="396"/>
      <c r="AL28" s="396"/>
      <c r="AM28" s="396"/>
      <c r="AN28" s="145"/>
    </row>
    <row r="29" spans="1:40">
      <c r="A29" s="140"/>
      <c r="B29" s="144"/>
      <c r="C29" s="140"/>
      <c r="D29" s="396"/>
      <c r="E29" s="396"/>
      <c r="F29" s="396"/>
      <c r="G29" s="396"/>
      <c r="H29" s="396"/>
      <c r="I29" s="396"/>
      <c r="J29" s="396"/>
      <c r="K29" s="396"/>
      <c r="L29" s="396"/>
      <c r="M29" s="396"/>
      <c r="N29" s="396"/>
      <c r="O29" s="396"/>
      <c r="P29" s="396"/>
      <c r="Q29" s="396"/>
      <c r="R29" s="396"/>
      <c r="S29" s="396"/>
      <c r="T29" s="396"/>
      <c r="U29" s="396"/>
      <c r="V29" s="396"/>
      <c r="W29" s="396"/>
      <c r="X29" s="396"/>
      <c r="Y29" s="396"/>
      <c r="Z29" s="396"/>
      <c r="AA29" s="396"/>
      <c r="AB29" s="396"/>
      <c r="AC29" s="396"/>
      <c r="AD29" s="396"/>
      <c r="AE29" s="396"/>
      <c r="AF29" s="396"/>
      <c r="AG29" s="396"/>
      <c r="AH29" s="396"/>
      <c r="AI29" s="396"/>
      <c r="AJ29" s="396"/>
      <c r="AK29" s="396"/>
      <c r="AL29" s="396"/>
      <c r="AM29" s="396"/>
      <c r="AN29" s="145"/>
    </row>
    <row r="30" spans="1:40">
      <c r="A30" s="140"/>
      <c r="B30" s="144"/>
      <c r="C30" s="146" t="s">
        <v>162</v>
      </c>
      <c r="D30" s="401" t="s">
        <v>922</v>
      </c>
      <c r="E30" s="396"/>
      <c r="F30" s="396"/>
      <c r="G30" s="396"/>
      <c r="H30" s="396"/>
      <c r="I30" s="396"/>
      <c r="J30" s="396"/>
      <c r="K30" s="396"/>
      <c r="L30" s="396"/>
      <c r="M30" s="396"/>
      <c r="N30" s="396"/>
      <c r="O30" s="396"/>
      <c r="P30" s="396"/>
      <c r="Q30" s="396"/>
      <c r="R30" s="396"/>
      <c r="S30" s="396"/>
      <c r="T30" s="396"/>
      <c r="U30" s="396"/>
      <c r="V30" s="396"/>
      <c r="W30" s="396"/>
      <c r="X30" s="396"/>
      <c r="Y30" s="396"/>
      <c r="Z30" s="396"/>
      <c r="AA30" s="396"/>
      <c r="AB30" s="396"/>
      <c r="AC30" s="396"/>
      <c r="AD30" s="396"/>
      <c r="AE30" s="396"/>
      <c r="AF30" s="396"/>
      <c r="AG30" s="396"/>
      <c r="AH30" s="396"/>
      <c r="AI30" s="396"/>
      <c r="AJ30" s="396"/>
      <c r="AK30" s="396"/>
      <c r="AL30" s="396"/>
      <c r="AM30" s="396"/>
      <c r="AN30" s="145"/>
    </row>
    <row r="31" spans="1:40">
      <c r="A31" s="140"/>
      <c r="B31" s="144"/>
      <c r="C31" s="140"/>
      <c r="D31" s="396"/>
      <c r="E31" s="396"/>
      <c r="F31" s="396"/>
      <c r="G31" s="396"/>
      <c r="H31" s="396"/>
      <c r="I31" s="396"/>
      <c r="J31" s="396"/>
      <c r="K31" s="396"/>
      <c r="L31" s="396"/>
      <c r="M31" s="396"/>
      <c r="N31" s="396"/>
      <c r="O31" s="396"/>
      <c r="P31" s="396"/>
      <c r="Q31" s="396"/>
      <c r="R31" s="396"/>
      <c r="S31" s="396"/>
      <c r="T31" s="396"/>
      <c r="U31" s="396"/>
      <c r="V31" s="396"/>
      <c r="W31" s="396"/>
      <c r="X31" s="396"/>
      <c r="Y31" s="396"/>
      <c r="Z31" s="396"/>
      <c r="AA31" s="396"/>
      <c r="AB31" s="396"/>
      <c r="AC31" s="396"/>
      <c r="AD31" s="396"/>
      <c r="AE31" s="396"/>
      <c r="AF31" s="396"/>
      <c r="AG31" s="396"/>
      <c r="AH31" s="396"/>
      <c r="AI31" s="396"/>
      <c r="AJ31" s="396"/>
      <c r="AK31" s="396"/>
      <c r="AL31" s="396"/>
      <c r="AM31" s="396"/>
      <c r="AN31" s="145"/>
    </row>
    <row r="32" spans="1:40">
      <c r="A32" s="140"/>
      <c r="B32" s="144"/>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c r="AA32" s="140"/>
      <c r="AB32" s="140"/>
      <c r="AC32" s="140"/>
      <c r="AD32" s="140"/>
      <c r="AE32" s="140"/>
      <c r="AF32" s="140"/>
      <c r="AG32" s="140"/>
      <c r="AH32" s="140"/>
      <c r="AI32" s="140"/>
      <c r="AJ32" s="140"/>
      <c r="AK32" s="140"/>
      <c r="AL32" s="140"/>
      <c r="AM32" s="140"/>
      <c r="AN32" s="145"/>
    </row>
    <row r="33" spans="1:40">
      <c r="A33" s="140"/>
      <c r="B33" s="144"/>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c r="AA33" s="140"/>
      <c r="AB33" s="140"/>
      <c r="AC33" s="140"/>
      <c r="AD33" s="140"/>
      <c r="AE33" s="140"/>
      <c r="AF33" s="140"/>
      <c r="AG33" s="140"/>
      <c r="AH33" s="140"/>
      <c r="AI33" s="140"/>
      <c r="AJ33" s="140"/>
      <c r="AK33" s="140"/>
      <c r="AL33" s="140"/>
      <c r="AM33" s="140"/>
      <c r="AN33" s="145"/>
    </row>
    <row r="34" spans="1:40" ht="15.6">
      <c r="A34" s="140"/>
      <c r="B34" s="144"/>
      <c r="C34" s="140"/>
      <c r="D34" s="402" t="s">
        <v>920</v>
      </c>
      <c r="E34" s="396"/>
      <c r="F34" s="396"/>
      <c r="G34" s="396"/>
      <c r="H34" s="396"/>
      <c r="I34" s="396"/>
      <c r="J34" s="396"/>
      <c r="K34" s="396"/>
      <c r="L34" s="396"/>
      <c r="M34" s="396"/>
      <c r="N34" s="396"/>
      <c r="O34" s="396"/>
      <c r="P34" s="396"/>
      <c r="Q34" s="396"/>
      <c r="R34" s="396"/>
      <c r="S34" s="396"/>
      <c r="T34" s="396"/>
      <c r="U34" s="396"/>
      <c r="V34" s="396"/>
      <c r="W34" s="396"/>
      <c r="X34" s="396"/>
      <c r="Y34" s="396"/>
      <c r="Z34" s="396"/>
      <c r="AA34" s="396"/>
      <c r="AB34" s="396"/>
      <c r="AC34" s="396"/>
      <c r="AD34" s="396"/>
      <c r="AE34" s="396"/>
      <c r="AF34" s="396"/>
      <c r="AG34" s="396"/>
      <c r="AH34" s="396"/>
      <c r="AI34" s="396"/>
      <c r="AJ34" s="396"/>
      <c r="AK34" s="396"/>
      <c r="AL34" s="396"/>
      <c r="AM34" s="396"/>
      <c r="AN34" s="145"/>
    </row>
    <row r="35" spans="1:40">
      <c r="A35" s="140"/>
      <c r="B35" s="144"/>
      <c r="C35" s="140"/>
      <c r="D35" s="403" t="s">
        <v>921</v>
      </c>
      <c r="E35" s="404"/>
      <c r="F35" s="404"/>
      <c r="G35" s="404"/>
      <c r="H35" s="404"/>
      <c r="I35" s="404"/>
      <c r="J35" s="404"/>
      <c r="K35" s="404"/>
      <c r="L35" s="404"/>
      <c r="M35" s="404"/>
      <c r="N35" s="404"/>
      <c r="O35" s="404"/>
      <c r="P35" s="404"/>
      <c r="Q35" s="404"/>
      <c r="R35" s="404"/>
      <c r="S35" s="404"/>
      <c r="T35" s="404"/>
      <c r="U35" s="404"/>
      <c r="V35" s="404"/>
      <c r="W35" s="404"/>
      <c r="X35" s="404"/>
      <c r="Y35" s="404"/>
      <c r="Z35" s="404"/>
      <c r="AA35" s="404"/>
      <c r="AB35" s="404"/>
      <c r="AC35" s="404"/>
      <c r="AD35" s="404"/>
      <c r="AE35" s="404"/>
      <c r="AF35" s="404"/>
      <c r="AG35" s="404"/>
      <c r="AH35" s="404"/>
      <c r="AI35" s="404"/>
      <c r="AJ35" s="404"/>
      <c r="AK35" s="404"/>
      <c r="AL35" s="404"/>
      <c r="AM35" s="404"/>
      <c r="AN35" s="145"/>
    </row>
    <row r="36" spans="1:40">
      <c r="A36" s="140"/>
      <c r="B36" s="144"/>
      <c r="C36" s="140"/>
      <c r="D36" s="404"/>
      <c r="E36" s="405"/>
      <c r="F36" s="405"/>
      <c r="G36" s="405"/>
      <c r="H36" s="405"/>
      <c r="I36" s="405"/>
      <c r="J36" s="405"/>
      <c r="K36" s="405"/>
      <c r="L36" s="405"/>
      <c r="M36" s="405"/>
      <c r="N36" s="405"/>
      <c r="O36" s="405"/>
      <c r="P36" s="405"/>
      <c r="Q36" s="405"/>
      <c r="R36" s="405"/>
      <c r="S36" s="405"/>
      <c r="T36" s="405"/>
      <c r="U36" s="405"/>
      <c r="V36" s="405"/>
      <c r="W36" s="405"/>
      <c r="X36" s="405"/>
      <c r="Y36" s="405"/>
      <c r="Z36" s="405"/>
      <c r="AA36" s="405"/>
      <c r="AB36" s="405"/>
      <c r="AC36" s="405"/>
      <c r="AD36" s="405"/>
      <c r="AE36" s="405"/>
      <c r="AF36" s="405"/>
      <c r="AG36" s="405"/>
      <c r="AH36" s="405"/>
      <c r="AI36" s="405"/>
      <c r="AJ36" s="405"/>
      <c r="AK36" s="405"/>
      <c r="AL36" s="405"/>
      <c r="AM36" s="404"/>
      <c r="AN36" s="145"/>
    </row>
    <row r="37" spans="1:40">
      <c r="A37" s="140"/>
      <c r="B37" s="144"/>
      <c r="C37" s="140"/>
      <c r="D37" s="404"/>
      <c r="E37" s="404"/>
      <c r="F37" s="404"/>
      <c r="G37" s="404"/>
      <c r="H37" s="404"/>
      <c r="I37" s="404"/>
      <c r="J37" s="404"/>
      <c r="K37" s="404"/>
      <c r="L37" s="404"/>
      <c r="M37" s="404"/>
      <c r="N37" s="404"/>
      <c r="O37" s="404"/>
      <c r="P37" s="404"/>
      <c r="Q37" s="404"/>
      <c r="R37" s="404"/>
      <c r="S37" s="404"/>
      <c r="T37" s="404"/>
      <c r="U37" s="404"/>
      <c r="V37" s="404"/>
      <c r="W37" s="404"/>
      <c r="X37" s="404"/>
      <c r="Y37" s="404"/>
      <c r="Z37" s="404"/>
      <c r="AA37" s="404"/>
      <c r="AB37" s="404"/>
      <c r="AC37" s="404"/>
      <c r="AD37" s="404"/>
      <c r="AE37" s="404"/>
      <c r="AF37" s="404"/>
      <c r="AG37" s="404"/>
      <c r="AH37" s="404"/>
      <c r="AI37" s="404"/>
      <c r="AJ37" s="404"/>
      <c r="AK37" s="404"/>
      <c r="AL37" s="404"/>
      <c r="AM37" s="404"/>
      <c r="AN37" s="145"/>
    </row>
    <row r="38" spans="1:40">
      <c r="A38" s="140"/>
      <c r="B38" s="144"/>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c r="AA38" s="140"/>
      <c r="AB38" s="140"/>
      <c r="AC38" s="140"/>
      <c r="AD38" s="140"/>
      <c r="AE38" s="140"/>
      <c r="AF38" s="140"/>
      <c r="AG38" s="140"/>
      <c r="AH38" s="140"/>
      <c r="AI38" s="140"/>
      <c r="AJ38" s="140"/>
      <c r="AK38" s="140"/>
      <c r="AL38" s="140"/>
      <c r="AM38" s="140"/>
      <c r="AN38" s="145"/>
    </row>
    <row r="39" spans="1:40">
      <c r="A39" s="140"/>
      <c r="B39" s="144"/>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c r="AA39" s="140"/>
      <c r="AB39" s="140"/>
      <c r="AC39" s="140"/>
      <c r="AD39" s="140"/>
      <c r="AE39" s="140"/>
      <c r="AF39" s="140"/>
      <c r="AG39" s="140"/>
      <c r="AH39" s="140"/>
      <c r="AI39" s="140"/>
      <c r="AJ39" s="140"/>
      <c r="AK39" s="140"/>
      <c r="AL39" s="140"/>
      <c r="AM39" s="140"/>
      <c r="AN39" s="145"/>
    </row>
    <row r="40" spans="1:40">
      <c r="A40" s="140"/>
      <c r="B40" s="144"/>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c r="AA40" s="140"/>
      <c r="AB40" s="140"/>
      <c r="AC40" s="140"/>
      <c r="AD40" s="140"/>
      <c r="AE40" s="140"/>
      <c r="AF40" s="140"/>
      <c r="AG40" s="140"/>
      <c r="AH40" s="140"/>
      <c r="AI40" s="140"/>
      <c r="AJ40" s="140"/>
      <c r="AK40" s="140"/>
      <c r="AL40" s="140"/>
      <c r="AM40" s="140"/>
      <c r="AN40" s="145"/>
    </row>
    <row r="41" spans="1:40">
      <c r="A41" s="140"/>
      <c r="B41" s="144"/>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0"/>
      <c r="AJ41" s="140"/>
      <c r="AK41" s="140"/>
      <c r="AL41" s="140"/>
      <c r="AM41" s="140"/>
      <c r="AN41" s="145"/>
    </row>
    <row r="42" spans="1:40">
      <c r="A42" s="140"/>
      <c r="B42" s="144"/>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5"/>
    </row>
    <row r="43" spans="1:40">
      <c r="A43" s="140"/>
      <c r="B43" s="144"/>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c r="AA43" s="140"/>
      <c r="AB43" s="140"/>
      <c r="AC43" s="140"/>
      <c r="AD43" s="140"/>
      <c r="AE43" s="140"/>
      <c r="AF43" s="140"/>
      <c r="AG43" s="140"/>
      <c r="AH43" s="140"/>
      <c r="AI43" s="140"/>
      <c r="AJ43" s="140"/>
      <c r="AK43" s="140"/>
      <c r="AL43" s="140"/>
      <c r="AM43" s="140"/>
      <c r="AN43" s="145"/>
    </row>
    <row r="44" spans="1:40">
      <c r="A44" s="140"/>
      <c r="B44" s="144"/>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c r="AA44" s="140"/>
      <c r="AB44" s="140"/>
      <c r="AC44" s="140"/>
      <c r="AD44" s="140"/>
      <c r="AE44" s="140"/>
      <c r="AF44" s="140"/>
      <c r="AG44" s="140"/>
      <c r="AH44" s="140"/>
      <c r="AI44" s="140"/>
      <c r="AJ44" s="140"/>
      <c r="AK44" s="140"/>
      <c r="AL44" s="140"/>
      <c r="AM44" s="140"/>
      <c r="AN44" s="145"/>
    </row>
    <row r="45" spans="1:40">
      <c r="A45" s="140"/>
      <c r="B45" s="144"/>
      <c r="C45" s="146" t="s">
        <v>162</v>
      </c>
      <c r="D45" s="402" t="s">
        <v>923</v>
      </c>
      <c r="E45" s="396"/>
      <c r="F45" s="396"/>
      <c r="G45" s="396"/>
      <c r="H45" s="396"/>
      <c r="I45" s="396"/>
      <c r="J45" s="396"/>
      <c r="K45" s="396"/>
      <c r="L45" s="396"/>
      <c r="M45" s="396"/>
      <c r="N45" s="396"/>
      <c r="O45" s="396"/>
      <c r="P45" s="396"/>
      <c r="Q45" s="396"/>
      <c r="R45" s="396"/>
      <c r="S45" s="396"/>
      <c r="T45" s="396"/>
      <c r="U45" s="396"/>
      <c r="V45" s="396"/>
      <c r="W45" s="396"/>
      <c r="X45" s="396"/>
      <c r="Y45" s="396"/>
      <c r="Z45" s="396"/>
      <c r="AA45" s="396"/>
      <c r="AB45" s="396"/>
      <c r="AC45" s="396"/>
      <c r="AD45" s="396"/>
      <c r="AE45" s="396"/>
      <c r="AF45" s="396"/>
      <c r="AG45" s="396"/>
      <c r="AH45" s="396"/>
      <c r="AI45" s="396"/>
      <c r="AJ45" s="396"/>
      <c r="AK45" s="396"/>
      <c r="AL45" s="396"/>
      <c r="AM45" s="396"/>
      <c r="AN45" s="145"/>
    </row>
    <row r="46" spans="1:40">
      <c r="A46" s="140"/>
      <c r="B46" s="144"/>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c r="AE46" s="140"/>
      <c r="AF46" s="140"/>
      <c r="AG46" s="140"/>
      <c r="AH46" s="140"/>
      <c r="AI46" s="140"/>
      <c r="AJ46" s="140"/>
      <c r="AK46" s="140"/>
      <c r="AL46" s="140"/>
      <c r="AM46" s="140"/>
      <c r="AN46" s="145"/>
    </row>
    <row r="47" spans="1:40" ht="17.399999999999999">
      <c r="A47" s="140"/>
      <c r="B47" s="144"/>
      <c r="C47" s="393" t="s">
        <v>925</v>
      </c>
      <c r="D47" s="355"/>
      <c r="E47" s="355"/>
      <c r="F47" s="355"/>
      <c r="G47" s="355"/>
      <c r="H47" s="355"/>
      <c r="I47" s="355"/>
      <c r="J47" s="355"/>
      <c r="K47" s="355"/>
      <c r="L47" s="355"/>
      <c r="M47" s="355"/>
      <c r="N47" s="355"/>
      <c r="O47" s="355"/>
      <c r="P47" s="355"/>
      <c r="Q47" s="355"/>
      <c r="R47" s="355"/>
      <c r="S47" s="355"/>
      <c r="T47" s="355"/>
      <c r="U47" s="355"/>
      <c r="V47" s="355"/>
      <c r="W47" s="355"/>
      <c r="X47" s="355"/>
      <c r="Y47" s="355"/>
      <c r="Z47" s="355"/>
      <c r="AA47" s="355"/>
      <c r="AB47" s="355"/>
      <c r="AC47" s="355"/>
      <c r="AD47" s="355"/>
      <c r="AE47" s="355"/>
      <c r="AF47" s="355"/>
      <c r="AG47" s="355"/>
      <c r="AH47" s="355"/>
      <c r="AI47" s="355"/>
      <c r="AJ47" s="355"/>
      <c r="AK47" s="355"/>
      <c r="AL47" s="355"/>
      <c r="AM47" s="355"/>
      <c r="AN47" s="145"/>
    </row>
    <row r="48" spans="1:40">
      <c r="A48" s="140"/>
      <c r="B48" s="144"/>
      <c r="C48" s="146" t="s">
        <v>162</v>
      </c>
      <c r="D48" s="406" t="s">
        <v>926</v>
      </c>
      <c r="E48" s="355"/>
      <c r="F48" s="355"/>
      <c r="G48" s="355"/>
      <c r="H48" s="355"/>
      <c r="I48" s="355"/>
      <c r="J48" s="355"/>
      <c r="K48" s="355"/>
      <c r="L48" s="355"/>
      <c r="M48" s="355"/>
      <c r="N48" s="355"/>
      <c r="O48" s="355"/>
      <c r="P48" s="355"/>
      <c r="Q48" s="355"/>
      <c r="R48" s="355"/>
      <c r="S48" s="355"/>
      <c r="T48" s="355"/>
      <c r="U48" s="355"/>
      <c r="V48" s="355"/>
      <c r="W48" s="355"/>
      <c r="X48" s="355"/>
      <c r="Y48" s="355"/>
      <c r="Z48" s="355"/>
      <c r="AA48" s="355"/>
      <c r="AB48" s="355"/>
      <c r="AC48" s="355"/>
      <c r="AD48" s="355"/>
      <c r="AE48" s="355"/>
      <c r="AF48" s="355"/>
      <c r="AG48" s="355"/>
      <c r="AH48" s="355"/>
      <c r="AI48" s="355"/>
      <c r="AJ48" s="355"/>
      <c r="AK48" s="355"/>
      <c r="AL48" s="355"/>
      <c r="AM48" s="355"/>
      <c r="AN48" s="145"/>
    </row>
    <row r="49" spans="1:40">
      <c r="A49" s="140"/>
      <c r="B49" s="144"/>
      <c r="C49" s="140"/>
      <c r="D49" s="355"/>
      <c r="E49" s="355"/>
      <c r="F49" s="355"/>
      <c r="G49" s="355"/>
      <c r="H49" s="355"/>
      <c r="I49" s="355"/>
      <c r="J49" s="355"/>
      <c r="K49" s="355"/>
      <c r="L49" s="355"/>
      <c r="M49" s="355"/>
      <c r="N49" s="355"/>
      <c r="O49" s="355"/>
      <c r="P49" s="355"/>
      <c r="Q49" s="355"/>
      <c r="R49" s="355"/>
      <c r="S49" s="355"/>
      <c r="T49" s="355"/>
      <c r="U49" s="355"/>
      <c r="V49" s="355"/>
      <c r="W49" s="355"/>
      <c r="X49" s="355"/>
      <c r="Y49" s="355"/>
      <c r="Z49" s="355"/>
      <c r="AA49" s="355"/>
      <c r="AB49" s="355"/>
      <c r="AC49" s="355"/>
      <c r="AD49" s="355"/>
      <c r="AE49" s="355"/>
      <c r="AF49" s="355"/>
      <c r="AG49" s="355"/>
      <c r="AH49" s="355"/>
      <c r="AI49" s="355"/>
      <c r="AJ49" s="355"/>
      <c r="AK49" s="355"/>
      <c r="AL49" s="355"/>
      <c r="AM49" s="355"/>
      <c r="AN49" s="145"/>
    </row>
    <row r="50" spans="1:40">
      <c r="A50" s="140"/>
      <c r="B50" s="144"/>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c r="AE50" s="140"/>
      <c r="AF50" s="140"/>
      <c r="AG50" s="140"/>
      <c r="AH50" s="140"/>
      <c r="AI50" s="140"/>
      <c r="AJ50" s="140"/>
      <c r="AK50" s="140"/>
      <c r="AL50" s="140"/>
      <c r="AM50" s="140"/>
      <c r="AN50" s="145"/>
    </row>
    <row r="51" spans="1:40">
      <c r="A51" s="140"/>
      <c r="B51" s="144"/>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c r="AE51" s="140"/>
      <c r="AF51" s="140"/>
      <c r="AG51" s="140"/>
      <c r="AH51" s="140"/>
      <c r="AI51" s="140"/>
      <c r="AJ51" s="140"/>
      <c r="AK51" s="140"/>
      <c r="AL51" s="140"/>
      <c r="AM51" s="140"/>
      <c r="AN51" s="145"/>
    </row>
    <row r="52" spans="1:40">
      <c r="A52" s="140"/>
      <c r="B52" s="144"/>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c r="AE52" s="140"/>
      <c r="AF52" s="140"/>
      <c r="AG52" s="140"/>
      <c r="AH52" s="140"/>
      <c r="AI52" s="140"/>
      <c r="AJ52" s="140"/>
      <c r="AK52" s="140"/>
      <c r="AL52" s="140"/>
      <c r="AM52" s="140"/>
      <c r="AN52" s="145"/>
    </row>
    <row r="53" spans="1:40" ht="15.6">
      <c r="A53" s="140"/>
      <c r="B53" s="144"/>
      <c r="C53" s="140"/>
      <c r="D53" s="402" t="s">
        <v>927</v>
      </c>
      <c r="E53" s="396"/>
      <c r="F53" s="396"/>
      <c r="G53" s="396"/>
      <c r="H53" s="396"/>
      <c r="I53" s="396"/>
      <c r="J53" s="396"/>
      <c r="K53" s="396"/>
      <c r="L53" s="396"/>
      <c r="M53" s="396"/>
      <c r="N53" s="396"/>
      <c r="O53" s="396"/>
      <c r="P53" s="396"/>
      <c r="Q53" s="396"/>
      <c r="R53" s="396"/>
      <c r="S53" s="396"/>
      <c r="T53" s="396"/>
      <c r="U53" s="396"/>
      <c r="V53" s="396"/>
      <c r="W53" s="396"/>
      <c r="X53" s="396"/>
      <c r="Y53" s="396"/>
      <c r="Z53" s="396"/>
      <c r="AA53" s="396"/>
      <c r="AB53" s="396"/>
      <c r="AC53" s="396"/>
      <c r="AD53" s="396"/>
      <c r="AE53" s="396"/>
      <c r="AF53" s="396"/>
      <c r="AG53" s="396"/>
      <c r="AH53" s="396"/>
      <c r="AI53" s="396"/>
      <c r="AJ53" s="396"/>
      <c r="AK53" s="396"/>
      <c r="AL53" s="396"/>
      <c r="AM53" s="396"/>
      <c r="AN53" s="145"/>
    </row>
    <row r="54" spans="1:40">
      <c r="A54" s="140"/>
      <c r="B54" s="144"/>
      <c r="C54" s="140"/>
      <c r="D54" s="401" t="s">
        <v>928</v>
      </c>
      <c r="E54" s="399"/>
      <c r="F54" s="399"/>
      <c r="G54" s="399"/>
      <c r="H54" s="399"/>
      <c r="I54" s="399"/>
      <c r="J54" s="399"/>
      <c r="K54" s="399"/>
      <c r="L54" s="399"/>
      <c r="M54" s="399"/>
      <c r="N54" s="399"/>
      <c r="O54" s="399"/>
      <c r="P54" s="399"/>
      <c r="Q54" s="399"/>
      <c r="R54" s="399"/>
      <c r="S54" s="399"/>
      <c r="T54" s="399"/>
      <c r="U54" s="399"/>
      <c r="V54" s="399"/>
      <c r="W54" s="399"/>
      <c r="X54" s="399"/>
      <c r="Y54" s="399"/>
      <c r="Z54" s="399"/>
      <c r="AA54" s="399"/>
      <c r="AB54" s="399"/>
      <c r="AC54" s="399"/>
      <c r="AD54" s="399"/>
      <c r="AE54" s="399"/>
      <c r="AF54" s="399"/>
      <c r="AG54" s="399"/>
      <c r="AH54" s="399"/>
      <c r="AI54" s="399"/>
      <c r="AJ54" s="399"/>
      <c r="AK54" s="399"/>
      <c r="AL54" s="399"/>
      <c r="AM54" s="399"/>
      <c r="AN54" s="145"/>
    </row>
    <row r="55" spans="1:40">
      <c r="A55" s="140"/>
      <c r="B55" s="144"/>
      <c r="C55" s="140"/>
      <c r="D55" s="399"/>
      <c r="E55" s="399"/>
      <c r="F55" s="399"/>
      <c r="G55" s="399"/>
      <c r="H55" s="399"/>
      <c r="I55" s="399"/>
      <c r="J55" s="399"/>
      <c r="K55" s="399"/>
      <c r="L55" s="399"/>
      <c r="M55" s="399"/>
      <c r="N55" s="399"/>
      <c r="O55" s="399"/>
      <c r="P55" s="399"/>
      <c r="Q55" s="399"/>
      <c r="R55" s="399"/>
      <c r="S55" s="399"/>
      <c r="T55" s="399"/>
      <c r="U55" s="399"/>
      <c r="V55" s="399"/>
      <c r="W55" s="399"/>
      <c r="X55" s="399"/>
      <c r="Y55" s="399"/>
      <c r="Z55" s="399"/>
      <c r="AA55" s="399"/>
      <c r="AB55" s="399"/>
      <c r="AC55" s="399"/>
      <c r="AD55" s="399"/>
      <c r="AE55" s="399"/>
      <c r="AF55" s="399"/>
      <c r="AG55" s="399"/>
      <c r="AH55" s="399"/>
      <c r="AI55" s="399"/>
      <c r="AJ55" s="399"/>
      <c r="AK55" s="399"/>
      <c r="AL55" s="399"/>
      <c r="AM55" s="399"/>
      <c r="AN55" s="145"/>
    </row>
    <row r="56" spans="1:40">
      <c r="A56" s="140"/>
      <c r="B56" s="144"/>
      <c r="C56" s="140"/>
      <c r="D56" s="395" t="s">
        <v>929</v>
      </c>
      <c r="E56" s="399"/>
      <c r="F56" s="399"/>
      <c r="G56" s="399"/>
      <c r="H56" s="399"/>
      <c r="I56" s="399"/>
      <c r="J56" s="399"/>
      <c r="K56" s="399"/>
      <c r="L56" s="399"/>
      <c r="M56" s="399"/>
      <c r="N56" s="399"/>
      <c r="O56" s="399"/>
      <c r="P56" s="399"/>
      <c r="Q56" s="399"/>
      <c r="R56" s="399"/>
      <c r="S56" s="399"/>
      <c r="T56" s="399"/>
      <c r="U56" s="399"/>
      <c r="V56" s="399"/>
      <c r="W56" s="399"/>
      <c r="X56" s="399"/>
      <c r="Y56" s="399"/>
      <c r="Z56" s="399"/>
      <c r="AA56" s="399"/>
      <c r="AB56" s="399"/>
      <c r="AC56" s="399"/>
      <c r="AD56" s="399"/>
      <c r="AE56" s="399"/>
      <c r="AF56" s="399"/>
      <c r="AG56" s="399"/>
      <c r="AH56" s="399"/>
      <c r="AI56" s="399"/>
      <c r="AJ56" s="399"/>
      <c r="AK56" s="399"/>
      <c r="AL56" s="399"/>
      <c r="AM56" s="399"/>
      <c r="AN56" s="145"/>
    </row>
    <row r="57" spans="1:40">
      <c r="A57" s="140"/>
      <c r="B57" s="144"/>
      <c r="C57" s="140"/>
      <c r="D57" s="399"/>
      <c r="E57" s="399"/>
      <c r="F57" s="399"/>
      <c r="G57" s="399"/>
      <c r="H57" s="399"/>
      <c r="I57" s="399"/>
      <c r="J57" s="399"/>
      <c r="K57" s="399"/>
      <c r="L57" s="399"/>
      <c r="M57" s="399"/>
      <c r="N57" s="399"/>
      <c r="O57" s="399"/>
      <c r="P57" s="399"/>
      <c r="Q57" s="399"/>
      <c r="R57" s="399"/>
      <c r="S57" s="399"/>
      <c r="T57" s="399"/>
      <c r="U57" s="399"/>
      <c r="V57" s="399"/>
      <c r="W57" s="399"/>
      <c r="X57" s="399"/>
      <c r="Y57" s="399"/>
      <c r="Z57" s="399"/>
      <c r="AA57" s="399"/>
      <c r="AB57" s="399"/>
      <c r="AC57" s="399"/>
      <c r="AD57" s="399"/>
      <c r="AE57" s="399"/>
      <c r="AF57" s="399"/>
      <c r="AG57" s="399"/>
      <c r="AH57" s="399"/>
      <c r="AI57" s="399"/>
      <c r="AJ57" s="399"/>
      <c r="AK57" s="399"/>
      <c r="AL57" s="399"/>
      <c r="AM57" s="399"/>
      <c r="AN57" s="145"/>
    </row>
    <row r="58" spans="1:40">
      <c r="A58" s="140"/>
      <c r="B58" s="144"/>
      <c r="C58" s="140"/>
      <c r="D58" s="140"/>
      <c r="E58" s="140"/>
      <c r="F58" s="140"/>
      <c r="G58" s="140"/>
      <c r="H58" s="140"/>
      <c r="I58" s="140"/>
      <c r="J58" s="140"/>
      <c r="K58" s="140"/>
      <c r="L58" s="140"/>
      <c r="M58" s="140"/>
      <c r="N58" s="140"/>
      <c r="O58" s="140"/>
      <c r="P58" s="140"/>
      <c r="Q58" s="150"/>
      <c r="R58" s="140"/>
      <c r="S58" s="140"/>
      <c r="T58" s="140"/>
      <c r="U58" s="140"/>
      <c r="V58" s="140"/>
      <c r="W58" s="140"/>
      <c r="X58" s="140"/>
      <c r="Y58" s="140"/>
      <c r="Z58" s="140"/>
      <c r="AA58" s="140"/>
      <c r="AB58" s="140"/>
      <c r="AC58" s="140"/>
      <c r="AD58" s="140"/>
      <c r="AE58" s="140"/>
      <c r="AF58" s="140"/>
      <c r="AG58" s="140"/>
      <c r="AH58" s="140"/>
      <c r="AI58" s="140"/>
      <c r="AJ58" s="140"/>
      <c r="AK58" s="140"/>
      <c r="AL58" s="140"/>
      <c r="AM58" s="140"/>
      <c r="AN58" s="145"/>
    </row>
    <row r="59" spans="1:40">
      <c r="A59" s="140"/>
      <c r="B59" s="144"/>
      <c r="C59" s="140"/>
      <c r="D59" s="407" t="s">
        <v>932</v>
      </c>
      <c r="E59" s="396"/>
      <c r="F59" s="396"/>
      <c r="G59" s="396"/>
      <c r="H59" s="396"/>
      <c r="I59" s="396"/>
      <c r="J59" s="396"/>
      <c r="K59" s="396"/>
      <c r="L59" s="396"/>
      <c r="M59" s="396"/>
      <c r="N59" s="396"/>
      <c r="O59" s="396"/>
      <c r="P59" s="408"/>
      <c r="Q59" s="151"/>
      <c r="R59" s="409" t="s">
        <v>103</v>
      </c>
      <c r="S59" s="410"/>
      <c r="T59" s="410"/>
      <c r="U59" s="410"/>
      <c r="V59" s="410"/>
      <c r="W59" s="410"/>
      <c r="X59" s="410"/>
      <c r="Y59" s="410"/>
      <c r="Z59" s="410"/>
      <c r="AA59" s="410"/>
      <c r="AB59" s="410"/>
      <c r="AC59" s="410"/>
      <c r="AD59" s="410"/>
      <c r="AE59" s="410"/>
      <c r="AF59" s="410"/>
      <c r="AG59" s="410"/>
      <c r="AH59" s="410"/>
      <c r="AI59" s="410"/>
      <c r="AJ59" s="410"/>
      <c r="AK59" s="411"/>
      <c r="AL59" s="140"/>
      <c r="AM59" s="140"/>
      <c r="AN59" s="145"/>
    </row>
    <row r="60" spans="1:40">
      <c r="A60" s="140"/>
      <c r="B60" s="144"/>
      <c r="C60" s="140"/>
      <c r="D60" s="396"/>
      <c r="E60" s="397"/>
      <c r="F60" s="397"/>
      <c r="G60" s="397"/>
      <c r="H60" s="397"/>
      <c r="I60" s="397"/>
      <c r="J60" s="397"/>
      <c r="K60" s="397"/>
      <c r="L60" s="397"/>
      <c r="M60" s="397"/>
      <c r="N60" s="397"/>
      <c r="O60" s="397"/>
      <c r="P60" s="408"/>
      <c r="Q60" s="131"/>
      <c r="R60" s="412" t="s">
        <v>105</v>
      </c>
      <c r="S60" s="413"/>
      <c r="T60" s="413"/>
      <c r="U60" s="413"/>
      <c r="V60" s="413"/>
      <c r="W60" s="413"/>
      <c r="X60" s="413"/>
      <c r="Y60" s="413"/>
      <c r="Z60" s="413"/>
      <c r="AA60" s="413"/>
      <c r="AB60" s="413"/>
      <c r="AC60" s="413"/>
      <c r="AD60" s="413"/>
      <c r="AE60" s="413"/>
      <c r="AF60" s="413"/>
      <c r="AG60" s="413"/>
      <c r="AH60" s="413"/>
      <c r="AI60" s="413"/>
      <c r="AJ60" s="413"/>
      <c r="AK60" s="414"/>
      <c r="AL60" s="140"/>
      <c r="AM60" s="140"/>
      <c r="AN60" s="145"/>
    </row>
    <row r="61" spans="1:40">
      <c r="A61" s="140"/>
      <c r="B61" s="144"/>
      <c r="C61" s="140"/>
      <c r="D61" s="396"/>
      <c r="E61" s="396"/>
      <c r="F61" s="396"/>
      <c r="G61" s="396"/>
      <c r="H61" s="396"/>
      <c r="I61" s="396"/>
      <c r="J61" s="396"/>
      <c r="K61" s="396"/>
      <c r="L61" s="396"/>
      <c r="M61" s="396"/>
      <c r="N61" s="396"/>
      <c r="O61" s="396"/>
      <c r="P61" s="408"/>
      <c r="Q61" s="134"/>
      <c r="R61" s="415" t="s">
        <v>108</v>
      </c>
      <c r="S61" s="413"/>
      <c r="T61" s="413"/>
      <c r="U61" s="413"/>
      <c r="V61" s="413"/>
      <c r="W61" s="413"/>
      <c r="X61" s="413"/>
      <c r="Y61" s="413"/>
      <c r="Z61" s="413"/>
      <c r="AA61" s="413"/>
      <c r="AB61" s="413"/>
      <c r="AC61" s="413"/>
      <c r="AD61" s="413"/>
      <c r="AE61" s="413"/>
      <c r="AF61" s="413"/>
      <c r="AG61" s="413"/>
      <c r="AH61" s="413"/>
      <c r="AI61" s="413"/>
      <c r="AJ61" s="413"/>
      <c r="AK61" s="414"/>
      <c r="AL61" s="140"/>
      <c r="AM61" s="140"/>
      <c r="AN61" s="145"/>
    </row>
    <row r="62" spans="1:40">
      <c r="A62" s="140"/>
      <c r="B62" s="144"/>
      <c r="C62" s="140"/>
      <c r="D62" s="140"/>
      <c r="E62" s="140"/>
      <c r="F62" s="140"/>
      <c r="G62" s="140"/>
      <c r="H62" s="140"/>
      <c r="I62" s="140"/>
      <c r="J62" s="140"/>
      <c r="K62" s="140"/>
      <c r="L62" s="140"/>
      <c r="M62" s="140"/>
      <c r="N62" s="140"/>
      <c r="O62" s="140"/>
      <c r="P62" s="140"/>
      <c r="Q62" s="135"/>
      <c r="R62" s="418" t="s">
        <v>109</v>
      </c>
      <c r="S62" s="419"/>
      <c r="T62" s="419"/>
      <c r="U62" s="419"/>
      <c r="V62" s="419"/>
      <c r="W62" s="419"/>
      <c r="X62" s="419"/>
      <c r="Y62" s="419"/>
      <c r="Z62" s="419"/>
      <c r="AA62" s="419"/>
      <c r="AB62" s="419"/>
      <c r="AC62" s="419"/>
      <c r="AD62" s="419"/>
      <c r="AE62" s="419"/>
      <c r="AF62" s="419"/>
      <c r="AG62" s="419"/>
      <c r="AH62" s="419"/>
      <c r="AI62" s="419"/>
      <c r="AJ62" s="419"/>
      <c r="AK62" s="420"/>
      <c r="AL62" s="140"/>
      <c r="AM62" s="140"/>
      <c r="AN62" s="145"/>
    </row>
    <row r="63" spans="1:40">
      <c r="A63" s="140"/>
      <c r="B63" s="144"/>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c r="AA63" s="140"/>
      <c r="AB63" s="140"/>
      <c r="AC63" s="140"/>
      <c r="AD63" s="140"/>
      <c r="AE63" s="140"/>
      <c r="AF63" s="140"/>
      <c r="AG63" s="140"/>
      <c r="AH63" s="140"/>
      <c r="AI63" s="140"/>
      <c r="AJ63" s="140"/>
      <c r="AK63" s="140"/>
      <c r="AL63" s="140"/>
      <c r="AM63" s="140"/>
      <c r="AN63" s="145"/>
    </row>
    <row r="64" spans="1:40">
      <c r="A64" s="140"/>
      <c r="B64" s="144"/>
      <c r="C64" s="146" t="s">
        <v>162</v>
      </c>
      <c r="D64" s="421" t="s">
        <v>934</v>
      </c>
      <c r="E64" s="355"/>
      <c r="F64" s="355"/>
      <c r="G64" s="355"/>
      <c r="H64" s="355"/>
      <c r="I64" s="355"/>
      <c r="J64" s="355"/>
      <c r="K64" s="355"/>
      <c r="L64" s="355"/>
      <c r="M64" s="355"/>
      <c r="N64" s="355"/>
      <c r="O64" s="355"/>
      <c r="P64" s="355"/>
      <c r="Q64" s="355"/>
      <c r="R64" s="355"/>
      <c r="S64" s="355"/>
      <c r="T64" s="355"/>
      <c r="U64" s="355"/>
      <c r="V64" s="355"/>
      <c r="W64" s="355"/>
      <c r="X64" s="355"/>
      <c r="Y64" s="355"/>
      <c r="Z64" s="355"/>
      <c r="AA64" s="355"/>
      <c r="AB64" s="355"/>
      <c r="AC64" s="355"/>
      <c r="AD64" s="355"/>
      <c r="AE64" s="355"/>
      <c r="AF64" s="355"/>
      <c r="AG64" s="355"/>
      <c r="AH64" s="355"/>
      <c r="AI64" s="355"/>
      <c r="AJ64" s="355"/>
      <c r="AK64" s="355"/>
      <c r="AL64" s="355"/>
      <c r="AM64" s="355"/>
      <c r="AN64" s="145"/>
    </row>
    <row r="65" spans="1:40">
      <c r="A65" s="140"/>
      <c r="B65" s="144"/>
      <c r="C65" s="140"/>
      <c r="D65" s="355"/>
      <c r="E65" s="355"/>
      <c r="F65" s="355"/>
      <c r="G65" s="355"/>
      <c r="H65" s="355"/>
      <c r="I65" s="355"/>
      <c r="J65" s="355"/>
      <c r="K65" s="355"/>
      <c r="L65" s="355"/>
      <c r="M65" s="355"/>
      <c r="N65" s="355"/>
      <c r="O65" s="355"/>
      <c r="P65" s="355"/>
      <c r="Q65" s="355"/>
      <c r="R65" s="355"/>
      <c r="S65" s="355"/>
      <c r="T65" s="355"/>
      <c r="U65" s="355"/>
      <c r="V65" s="355"/>
      <c r="W65" s="355"/>
      <c r="X65" s="355"/>
      <c r="Y65" s="355"/>
      <c r="Z65" s="355"/>
      <c r="AA65" s="355"/>
      <c r="AB65" s="355"/>
      <c r="AC65" s="355"/>
      <c r="AD65" s="355"/>
      <c r="AE65" s="355"/>
      <c r="AF65" s="355"/>
      <c r="AG65" s="355"/>
      <c r="AH65" s="355"/>
      <c r="AI65" s="355"/>
      <c r="AJ65" s="355"/>
      <c r="AK65" s="355"/>
      <c r="AL65" s="355"/>
      <c r="AM65" s="355"/>
      <c r="AN65" s="145"/>
    </row>
    <row r="66" spans="1:40">
      <c r="A66" s="140"/>
      <c r="B66" s="144"/>
      <c r="C66" s="146"/>
      <c r="D66" s="140"/>
      <c r="E66" s="140"/>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40"/>
      <c r="AI66" s="140"/>
      <c r="AJ66" s="140"/>
      <c r="AK66" s="140"/>
      <c r="AL66" s="140"/>
      <c r="AM66" s="140"/>
      <c r="AN66" s="145"/>
    </row>
    <row r="67" spans="1:40">
      <c r="A67" s="140"/>
      <c r="B67" s="144"/>
      <c r="C67" s="146"/>
      <c r="D67" s="421" t="s">
        <v>933</v>
      </c>
      <c r="E67" s="355"/>
      <c r="F67" s="355"/>
      <c r="G67" s="355"/>
      <c r="H67" s="355"/>
      <c r="I67" s="355"/>
      <c r="J67" s="355"/>
      <c r="K67" s="355"/>
      <c r="L67" s="355"/>
      <c r="M67" s="355"/>
      <c r="N67" s="355"/>
      <c r="O67" s="355"/>
      <c r="P67" s="355"/>
      <c r="Q67" s="355"/>
      <c r="R67" s="355"/>
      <c r="S67" s="355"/>
      <c r="T67" s="355"/>
      <c r="U67" s="355"/>
      <c r="V67" s="355"/>
      <c r="W67" s="355"/>
      <c r="X67" s="355"/>
      <c r="Y67" s="355"/>
      <c r="Z67" s="355"/>
      <c r="AA67" s="355"/>
      <c r="AB67" s="355"/>
      <c r="AC67" s="355"/>
      <c r="AD67" s="355"/>
      <c r="AE67" s="355"/>
      <c r="AF67" s="355"/>
      <c r="AG67" s="355"/>
      <c r="AH67" s="355"/>
      <c r="AI67" s="355"/>
      <c r="AJ67" s="355"/>
      <c r="AK67" s="355"/>
      <c r="AL67" s="355"/>
      <c r="AM67" s="355"/>
      <c r="AN67" s="145"/>
    </row>
    <row r="68" spans="1:40">
      <c r="A68" s="140"/>
      <c r="B68" s="144"/>
      <c r="C68" s="146"/>
      <c r="D68" s="355"/>
      <c r="E68" s="355"/>
      <c r="F68" s="355"/>
      <c r="G68" s="355"/>
      <c r="H68" s="355"/>
      <c r="I68" s="355"/>
      <c r="J68" s="355"/>
      <c r="K68" s="355"/>
      <c r="L68" s="355"/>
      <c r="M68" s="355"/>
      <c r="N68" s="355"/>
      <c r="O68" s="355"/>
      <c r="P68" s="355"/>
      <c r="Q68" s="355"/>
      <c r="R68" s="355"/>
      <c r="S68" s="355"/>
      <c r="T68" s="355"/>
      <c r="U68" s="355"/>
      <c r="V68" s="355"/>
      <c r="W68" s="355"/>
      <c r="X68" s="355"/>
      <c r="Y68" s="355"/>
      <c r="Z68" s="355"/>
      <c r="AA68" s="355"/>
      <c r="AB68" s="355"/>
      <c r="AC68" s="355"/>
      <c r="AD68" s="355"/>
      <c r="AE68" s="355"/>
      <c r="AF68" s="355"/>
      <c r="AG68" s="355"/>
      <c r="AH68" s="355"/>
      <c r="AI68" s="355"/>
      <c r="AJ68" s="355"/>
      <c r="AK68" s="355"/>
      <c r="AL68" s="355"/>
      <c r="AM68" s="355"/>
      <c r="AN68" s="145"/>
    </row>
    <row r="69" spans="1:40">
      <c r="A69" s="140"/>
      <c r="B69" s="144"/>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c r="AA69" s="140"/>
      <c r="AB69" s="140"/>
      <c r="AC69" s="140"/>
      <c r="AD69" s="140"/>
      <c r="AE69" s="140"/>
      <c r="AF69" s="140"/>
      <c r="AG69" s="140"/>
      <c r="AH69" s="140"/>
      <c r="AI69" s="140"/>
      <c r="AJ69" s="140"/>
      <c r="AK69" s="140"/>
      <c r="AL69" s="140"/>
      <c r="AM69" s="140"/>
      <c r="AN69" s="145"/>
    </row>
    <row r="70" spans="1:40" ht="15">
      <c r="A70" s="140"/>
      <c r="B70" s="144"/>
      <c r="C70" s="146"/>
      <c r="D70" s="275" t="s">
        <v>935</v>
      </c>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0"/>
      <c r="AE70" s="140"/>
      <c r="AF70" s="140"/>
      <c r="AG70" s="140"/>
      <c r="AH70" s="140"/>
      <c r="AI70" s="140"/>
      <c r="AJ70" s="140"/>
      <c r="AK70" s="140"/>
      <c r="AL70" s="140"/>
      <c r="AM70" s="140"/>
      <c r="AN70" s="145"/>
    </row>
    <row r="71" spans="1:40" ht="17.399999999999999">
      <c r="A71" s="140"/>
      <c r="B71" s="144"/>
      <c r="C71" s="140"/>
      <c r="D71" s="276" t="s">
        <v>936</v>
      </c>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0"/>
      <c r="AE71" s="140"/>
      <c r="AF71" s="140"/>
      <c r="AG71" s="140"/>
      <c r="AH71" s="140"/>
      <c r="AI71" s="140"/>
      <c r="AJ71" s="140"/>
      <c r="AK71" s="140"/>
      <c r="AL71" s="140"/>
      <c r="AM71" s="140"/>
      <c r="AN71" s="145"/>
    </row>
    <row r="72" spans="1:40">
      <c r="A72" s="140"/>
      <c r="B72" s="144"/>
      <c r="C72" s="140"/>
      <c r="D72" s="140"/>
      <c r="E72" s="422" t="s">
        <v>937</v>
      </c>
      <c r="F72" s="396"/>
      <c r="G72" s="396"/>
      <c r="H72" s="396"/>
      <c r="I72" s="396"/>
      <c r="J72" s="396"/>
      <c r="K72" s="396"/>
      <c r="L72" s="396"/>
      <c r="M72" s="396"/>
      <c r="N72" s="396"/>
      <c r="O72" s="396"/>
      <c r="P72" s="396"/>
      <c r="Q72" s="396"/>
      <c r="R72" s="396"/>
      <c r="S72" s="396"/>
      <c r="T72" s="396"/>
      <c r="U72" s="396"/>
      <c r="V72" s="396"/>
      <c r="W72" s="396"/>
      <c r="X72" s="396"/>
      <c r="Y72" s="396"/>
      <c r="Z72" s="396"/>
      <c r="AA72" s="396"/>
      <c r="AB72" s="396"/>
      <c r="AC72" s="396"/>
      <c r="AD72" s="396"/>
      <c r="AE72" s="396"/>
      <c r="AF72" s="396"/>
      <c r="AG72" s="396"/>
      <c r="AH72" s="396"/>
      <c r="AI72" s="396"/>
      <c r="AJ72" s="396"/>
      <c r="AK72" s="396"/>
      <c r="AL72" s="140"/>
      <c r="AM72" s="140"/>
      <c r="AN72" s="145"/>
    </row>
    <row r="73" spans="1:40">
      <c r="A73" s="140"/>
      <c r="B73" s="144"/>
      <c r="C73" s="140"/>
      <c r="D73" s="140"/>
      <c r="E73" s="396"/>
      <c r="F73" s="396"/>
      <c r="G73" s="396"/>
      <c r="H73" s="396"/>
      <c r="I73" s="396"/>
      <c r="J73" s="396"/>
      <c r="K73" s="396"/>
      <c r="L73" s="396"/>
      <c r="M73" s="396"/>
      <c r="N73" s="396"/>
      <c r="O73" s="396"/>
      <c r="P73" s="396"/>
      <c r="Q73" s="396"/>
      <c r="R73" s="396"/>
      <c r="S73" s="396"/>
      <c r="T73" s="396"/>
      <c r="U73" s="396"/>
      <c r="V73" s="396"/>
      <c r="W73" s="396"/>
      <c r="X73" s="396"/>
      <c r="Y73" s="396"/>
      <c r="Z73" s="396"/>
      <c r="AA73" s="396"/>
      <c r="AB73" s="396"/>
      <c r="AC73" s="396"/>
      <c r="AD73" s="396"/>
      <c r="AE73" s="396"/>
      <c r="AF73" s="396"/>
      <c r="AG73" s="396"/>
      <c r="AH73" s="396"/>
      <c r="AI73" s="396"/>
      <c r="AJ73" s="396"/>
      <c r="AK73" s="396"/>
      <c r="AL73" s="140"/>
      <c r="AM73" s="140"/>
      <c r="AN73" s="145"/>
    </row>
    <row r="74" spans="1:40">
      <c r="A74" s="140"/>
      <c r="B74" s="144"/>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c r="AA74" s="140"/>
      <c r="AB74" s="140"/>
      <c r="AC74" s="140"/>
      <c r="AD74" s="140"/>
      <c r="AE74" s="140"/>
      <c r="AF74" s="140"/>
      <c r="AG74" s="140"/>
      <c r="AH74" s="140"/>
      <c r="AI74" s="140"/>
      <c r="AJ74" s="140"/>
      <c r="AK74" s="140"/>
      <c r="AL74" s="140"/>
      <c r="AM74" s="140"/>
      <c r="AN74" s="145"/>
    </row>
    <row r="75" spans="1:40" ht="17.399999999999999">
      <c r="A75" s="140"/>
      <c r="B75" s="144"/>
      <c r="C75" s="146" t="s">
        <v>162</v>
      </c>
      <c r="D75" s="152" t="s">
        <v>965</v>
      </c>
      <c r="E75" s="153"/>
      <c r="F75" s="153"/>
      <c r="G75" s="153"/>
      <c r="H75" s="153"/>
      <c r="I75" s="153"/>
      <c r="J75" s="153"/>
      <c r="K75" s="153"/>
      <c r="L75" s="153"/>
      <c r="M75" s="153"/>
      <c r="N75" s="153"/>
      <c r="O75" s="153"/>
      <c r="P75" s="153"/>
      <c r="Q75" s="153"/>
      <c r="R75" s="153"/>
      <c r="S75" s="153"/>
      <c r="T75" s="153"/>
      <c r="U75" s="153"/>
      <c r="V75" s="153"/>
      <c r="W75" s="153"/>
      <c r="X75" s="153"/>
      <c r="Y75" s="153"/>
      <c r="Z75" s="153"/>
      <c r="AA75" s="153"/>
      <c r="AB75" s="153"/>
      <c r="AC75" s="153"/>
      <c r="AD75" s="153"/>
      <c r="AE75" s="153"/>
      <c r="AF75" s="153"/>
      <c r="AG75" s="153"/>
      <c r="AH75" s="153"/>
      <c r="AI75" s="153"/>
      <c r="AJ75" s="153"/>
      <c r="AK75" s="154"/>
      <c r="AL75" s="140"/>
      <c r="AM75" s="140"/>
      <c r="AN75" s="145"/>
    </row>
    <row r="76" spans="1:40" ht="17.399999999999999">
      <c r="A76" s="140"/>
      <c r="B76" s="144"/>
      <c r="C76" s="140"/>
      <c r="D76" s="146" t="s">
        <v>162</v>
      </c>
      <c r="E76" s="423" t="s">
        <v>944</v>
      </c>
      <c r="F76" s="355"/>
      <c r="G76" s="355"/>
      <c r="H76" s="355"/>
      <c r="I76" s="355"/>
      <c r="J76" s="355"/>
      <c r="K76" s="355"/>
      <c r="L76" s="355"/>
      <c r="M76" s="355"/>
      <c r="N76" s="355"/>
      <c r="O76" s="355"/>
      <c r="P76" s="355"/>
      <c r="Q76" s="355"/>
      <c r="R76" s="355"/>
      <c r="S76" s="355"/>
      <c r="T76" s="355"/>
      <c r="U76" s="355"/>
      <c r="V76" s="355"/>
      <c r="W76" s="355"/>
      <c r="X76" s="355"/>
      <c r="Y76" s="355"/>
      <c r="Z76" s="355"/>
      <c r="AA76" s="355"/>
      <c r="AB76" s="355"/>
      <c r="AC76" s="355"/>
      <c r="AD76" s="355"/>
      <c r="AE76" s="355"/>
      <c r="AF76" s="355"/>
      <c r="AG76" s="355"/>
      <c r="AH76" s="355"/>
      <c r="AI76" s="355"/>
      <c r="AJ76" s="355"/>
      <c r="AK76" s="355"/>
      <c r="AL76" s="355"/>
      <c r="AM76" s="355"/>
      <c r="AN76" s="145"/>
    </row>
    <row r="77" spans="1:40" ht="17.399999999999999">
      <c r="A77" s="140"/>
      <c r="B77" s="144"/>
      <c r="C77" s="140"/>
      <c r="D77" s="140"/>
      <c r="E77" s="423" t="s">
        <v>945</v>
      </c>
      <c r="F77" s="355"/>
      <c r="G77" s="355"/>
      <c r="H77" s="355"/>
      <c r="I77" s="355"/>
      <c r="J77" s="355"/>
      <c r="K77" s="355"/>
      <c r="L77" s="355"/>
      <c r="M77" s="355"/>
      <c r="N77" s="355"/>
      <c r="O77" s="355"/>
      <c r="P77" s="355"/>
      <c r="Q77" s="355"/>
      <c r="R77" s="355"/>
      <c r="S77" s="355"/>
      <c r="T77" s="355"/>
      <c r="U77" s="355"/>
      <c r="V77" s="355"/>
      <c r="W77" s="355"/>
      <c r="X77" s="355"/>
      <c r="Y77" s="355"/>
      <c r="Z77" s="355"/>
      <c r="AA77" s="355"/>
      <c r="AB77" s="355"/>
      <c r="AC77" s="355"/>
      <c r="AD77" s="355"/>
      <c r="AE77" s="355"/>
      <c r="AF77" s="355"/>
      <c r="AG77" s="355"/>
      <c r="AH77" s="355"/>
      <c r="AI77" s="355"/>
      <c r="AJ77" s="355"/>
      <c r="AK77" s="355"/>
      <c r="AL77" s="355"/>
      <c r="AM77" s="355"/>
      <c r="AN77" s="145"/>
    </row>
    <row r="78" spans="1:40" ht="17.399999999999999">
      <c r="A78" s="140"/>
      <c r="B78" s="144"/>
      <c r="C78" s="140"/>
      <c r="D78" s="140"/>
      <c r="E78" s="424" t="s">
        <v>946</v>
      </c>
      <c r="F78" s="355"/>
      <c r="G78" s="355"/>
      <c r="H78" s="355"/>
      <c r="I78" s="355"/>
      <c r="J78" s="355"/>
      <c r="K78" s="355"/>
      <c r="L78" s="355"/>
      <c r="M78" s="355"/>
      <c r="N78" s="355"/>
      <c r="O78" s="355"/>
      <c r="P78" s="355"/>
      <c r="Q78" s="355"/>
      <c r="R78" s="355"/>
      <c r="S78" s="355"/>
      <c r="T78" s="355"/>
      <c r="U78" s="355"/>
      <c r="V78" s="355"/>
      <c r="W78" s="355"/>
      <c r="X78" s="355"/>
      <c r="Y78" s="355"/>
      <c r="Z78" s="355"/>
      <c r="AA78" s="355"/>
      <c r="AB78" s="355"/>
      <c r="AC78" s="355"/>
      <c r="AD78" s="355"/>
      <c r="AE78" s="355"/>
      <c r="AF78" s="355"/>
      <c r="AG78" s="355"/>
      <c r="AH78" s="355"/>
      <c r="AI78" s="355"/>
      <c r="AJ78" s="355"/>
      <c r="AK78" s="355"/>
      <c r="AL78" s="355"/>
      <c r="AM78" s="355"/>
      <c r="AN78" s="145"/>
    </row>
    <row r="79" spans="1:40" ht="17.399999999999999">
      <c r="A79" s="140"/>
      <c r="B79" s="144"/>
      <c r="C79" s="140"/>
      <c r="D79" s="140"/>
      <c r="E79" s="424" t="s">
        <v>947</v>
      </c>
      <c r="F79" s="355"/>
      <c r="G79" s="355"/>
      <c r="H79" s="355"/>
      <c r="I79" s="355"/>
      <c r="J79" s="355"/>
      <c r="K79" s="355"/>
      <c r="L79" s="355"/>
      <c r="M79" s="355"/>
      <c r="N79" s="355"/>
      <c r="O79" s="355"/>
      <c r="P79" s="355"/>
      <c r="Q79" s="355"/>
      <c r="R79" s="355"/>
      <c r="S79" s="355"/>
      <c r="T79" s="355"/>
      <c r="U79" s="355"/>
      <c r="V79" s="355"/>
      <c r="W79" s="355"/>
      <c r="X79" s="355"/>
      <c r="Y79" s="355"/>
      <c r="Z79" s="355"/>
      <c r="AA79" s="355"/>
      <c r="AB79" s="355"/>
      <c r="AC79" s="355"/>
      <c r="AD79" s="355"/>
      <c r="AE79" s="355"/>
      <c r="AF79" s="355"/>
      <c r="AG79" s="355"/>
      <c r="AH79" s="355"/>
      <c r="AI79" s="355"/>
      <c r="AJ79" s="355"/>
      <c r="AK79" s="355"/>
      <c r="AL79" s="355"/>
      <c r="AM79" s="355"/>
      <c r="AN79" s="145"/>
    </row>
    <row r="80" spans="1:40">
      <c r="A80" s="140"/>
      <c r="B80" s="144"/>
      <c r="C80" s="140"/>
      <c r="D80" s="140"/>
      <c r="E80" s="425" t="s">
        <v>948</v>
      </c>
      <c r="F80" s="426"/>
      <c r="G80" s="426"/>
      <c r="H80" s="426"/>
      <c r="I80" s="426"/>
      <c r="J80" s="426"/>
      <c r="K80" s="426"/>
      <c r="L80" s="426"/>
      <c r="M80" s="426"/>
      <c r="N80" s="426"/>
      <c r="O80" s="426"/>
      <c r="P80" s="426"/>
      <c r="Q80" s="426"/>
      <c r="R80" s="426"/>
      <c r="S80" s="426"/>
      <c r="T80" s="426"/>
      <c r="U80" s="426"/>
      <c r="V80" s="426"/>
      <c r="W80" s="426"/>
      <c r="X80" s="426"/>
      <c r="Y80" s="426"/>
      <c r="Z80" s="426"/>
      <c r="AA80" s="426"/>
      <c r="AB80" s="426"/>
      <c r="AC80" s="426"/>
      <c r="AD80" s="426"/>
      <c r="AE80" s="426"/>
      <c r="AF80" s="426"/>
      <c r="AG80" s="426"/>
      <c r="AH80" s="426"/>
      <c r="AI80" s="426"/>
      <c r="AJ80" s="426"/>
      <c r="AK80" s="426"/>
      <c r="AL80" s="426"/>
      <c r="AM80" s="426"/>
      <c r="AN80" s="145"/>
    </row>
    <row r="81" spans="1:40">
      <c r="A81" s="140"/>
      <c r="B81" s="144"/>
      <c r="C81" s="140"/>
      <c r="D81" s="140"/>
      <c r="E81" s="426"/>
      <c r="F81" s="426"/>
      <c r="G81" s="426"/>
      <c r="H81" s="426"/>
      <c r="I81" s="426"/>
      <c r="J81" s="426"/>
      <c r="K81" s="426"/>
      <c r="L81" s="426"/>
      <c r="M81" s="426"/>
      <c r="N81" s="426"/>
      <c r="O81" s="426"/>
      <c r="P81" s="426"/>
      <c r="Q81" s="426"/>
      <c r="R81" s="426"/>
      <c r="S81" s="426"/>
      <c r="T81" s="426"/>
      <c r="U81" s="426"/>
      <c r="V81" s="426"/>
      <c r="W81" s="426"/>
      <c r="X81" s="426"/>
      <c r="Y81" s="426"/>
      <c r="Z81" s="426"/>
      <c r="AA81" s="426"/>
      <c r="AB81" s="426"/>
      <c r="AC81" s="426"/>
      <c r="AD81" s="426"/>
      <c r="AE81" s="426"/>
      <c r="AF81" s="426"/>
      <c r="AG81" s="426"/>
      <c r="AH81" s="426"/>
      <c r="AI81" s="426"/>
      <c r="AJ81" s="426"/>
      <c r="AK81" s="426"/>
      <c r="AL81" s="426"/>
      <c r="AM81" s="426"/>
      <c r="AN81" s="145"/>
    </row>
    <row r="82" spans="1:40">
      <c r="A82" s="140"/>
      <c r="B82" s="144"/>
      <c r="C82" s="140"/>
      <c r="D82" s="140"/>
      <c r="E82" s="147"/>
      <c r="F82" s="140"/>
      <c r="G82" s="140"/>
      <c r="H82" s="140"/>
      <c r="I82" s="140"/>
      <c r="J82" s="140"/>
      <c r="K82" s="140"/>
      <c r="L82" s="140"/>
      <c r="M82" s="140"/>
      <c r="N82" s="140"/>
      <c r="O82" s="140"/>
      <c r="P82" s="140"/>
      <c r="Q82" s="140"/>
      <c r="R82" s="140"/>
      <c r="S82" s="140"/>
      <c r="T82" s="140"/>
      <c r="U82" s="140"/>
      <c r="V82" s="140"/>
      <c r="W82" s="140"/>
      <c r="X82" s="140"/>
      <c r="Y82" s="140"/>
      <c r="Z82" s="140"/>
      <c r="AA82" s="140"/>
      <c r="AB82" s="140"/>
      <c r="AC82" s="140"/>
      <c r="AD82" s="140"/>
      <c r="AE82" s="140"/>
      <c r="AF82" s="140"/>
      <c r="AG82" s="140"/>
      <c r="AH82" s="140"/>
      <c r="AI82" s="140"/>
      <c r="AJ82" s="140"/>
      <c r="AK82" s="140"/>
      <c r="AL82" s="140"/>
      <c r="AM82" s="140"/>
      <c r="AN82" s="145"/>
    </row>
    <row r="83" spans="1:40" ht="17.399999999999999">
      <c r="A83" s="140"/>
      <c r="B83" s="144"/>
      <c r="C83" s="146" t="s">
        <v>162</v>
      </c>
      <c r="D83" s="155" t="s">
        <v>966</v>
      </c>
      <c r="E83" s="156"/>
      <c r="F83" s="156"/>
      <c r="G83" s="156"/>
      <c r="H83" s="156"/>
      <c r="I83" s="156"/>
      <c r="J83" s="156"/>
      <c r="K83" s="156"/>
      <c r="L83" s="156"/>
      <c r="M83" s="156"/>
      <c r="N83" s="156"/>
      <c r="O83" s="156"/>
      <c r="P83" s="156"/>
      <c r="Q83" s="156"/>
      <c r="R83" s="156"/>
      <c r="S83" s="156"/>
      <c r="T83" s="156"/>
      <c r="U83" s="156"/>
      <c r="V83" s="156"/>
      <c r="W83" s="156"/>
      <c r="X83" s="156"/>
      <c r="Y83" s="156"/>
      <c r="Z83" s="156"/>
      <c r="AA83" s="156"/>
      <c r="AB83" s="156"/>
      <c r="AC83" s="156"/>
      <c r="AD83" s="156"/>
      <c r="AE83" s="156"/>
      <c r="AF83" s="156"/>
      <c r="AG83" s="156"/>
      <c r="AH83" s="156"/>
      <c r="AI83" s="156"/>
      <c r="AJ83" s="156"/>
      <c r="AK83" s="157"/>
      <c r="AL83" s="140"/>
      <c r="AM83" s="140"/>
      <c r="AN83" s="145"/>
    </row>
    <row r="84" spans="1:40" ht="17.399999999999999">
      <c r="A84" s="140"/>
      <c r="B84" s="144"/>
      <c r="C84" s="140"/>
      <c r="D84" s="146" t="s">
        <v>162</v>
      </c>
      <c r="E84" s="276" t="s">
        <v>949</v>
      </c>
      <c r="F84" s="140"/>
      <c r="G84" s="140"/>
      <c r="H84" s="140"/>
      <c r="I84" s="140"/>
      <c r="J84" s="140"/>
      <c r="K84" s="140"/>
      <c r="L84" s="140"/>
      <c r="M84" s="140"/>
      <c r="N84" s="140"/>
      <c r="O84" s="140"/>
      <c r="P84" s="140"/>
      <c r="Q84" s="140"/>
      <c r="R84" s="140"/>
      <c r="S84" s="140"/>
      <c r="T84" s="140"/>
      <c r="U84" s="140"/>
      <c r="V84" s="140"/>
      <c r="W84" s="140"/>
      <c r="X84" s="140"/>
      <c r="Y84" s="140"/>
      <c r="Z84" s="140"/>
      <c r="AA84" s="140"/>
      <c r="AB84" s="140"/>
      <c r="AC84" s="140"/>
      <c r="AD84" s="140"/>
      <c r="AE84" s="140"/>
      <c r="AF84" s="140"/>
      <c r="AG84" s="140"/>
      <c r="AH84" s="140"/>
      <c r="AI84" s="140"/>
      <c r="AJ84" s="140"/>
      <c r="AK84" s="140"/>
      <c r="AL84" s="140"/>
      <c r="AM84" s="140"/>
      <c r="AN84" s="145"/>
    </row>
    <row r="85" spans="1:40" ht="17.399999999999999">
      <c r="A85" s="140"/>
      <c r="B85" s="144"/>
      <c r="C85" s="140"/>
      <c r="D85" s="140"/>
      <c r="E85" s="275" t="s">
        <v>950</v>
      </c>
      <c r="F85" s="140"/>
      <c r="G85" s="140"/>
      <c r="H85" s="140"/>
      <c r="I85" s="140"/>
      <c r="J85" s="140"/>
      <c r="K85" s="140"/>
      <c r="L85" s="140"/>
      <c r="M85" s="140"/>
      <c r="N85" s="140"/>
      <c r="O85" s="140"/>
      <c r="P85" s="140"/>
      <c r="Q85" s="140"/>
      <c r="R85" s="140"/>
      <c r="S85" s="140"/>
      <c r="T85" s="140"/>
      <c r="U85" s="140"/>
      <c r="V85" s="140"/>
      <c r="W85" s="140"/>
      <c r="X85" s="140"/>
      <c r="Y85" s="140"/>
      <c r="Z85" s="140"/>
      <c r="AA85" s="140"/>
      <c r="AB85" s="140"/>
      <c r="AC85" s="140"/>
      <c r="AD85" s="140"/>
      <c r="AE85" s="140"/>
      <c r="AF85" s="140"/>
      <c r="AG85" s="140"/>
      <c r="AH85" s="140"/>
      <c r="AI85" s="140"/>
      <c r="AJ85" s="140"/>
      <c r="AK85" s="140"/>
      <c r="AL85" s="140"/>
      <c r="AM85" s="140"/>
      <c r="AN85" s="145"/>
    </row>
    <row r="86" spans="1:40" ht="17.399999999999999">
      <c r="A86" s="140"/>
      <c r="B86" s="144"/>
      <c r="C86" s="140"/>
      <c r="D86" s="140"/>
      <c r="E86" s="276" t="s">
        <v>951</v>
      </c>
      <c r="F86" s="140"/>
      <c r="G86" s="140"/>
      <c r="H86" s="140"/>
      <c r="I86" s="140"/>
      <c r="J86" s="140"/>
      <c r="K86" s="140"/>
      <c r="L86" s="140"/>
      <c r="M86" s="140"/>
      <c r="N86" s="140"/>
      <c r="O86" s="140"/>
      <c r="P86" s="140"/>
      <c r="Q86" s="140"/>
      <c r="R86" s="140"/>
      <c r="S86" s="140"/>
      <c r="T86" s="140"/>
      <c r="U86" s="140"/>
      <c r="V86" s="140"/>
      <c r="W86" s="140"/>
      <c r="X86" s="140"/>
      <c r="Y86" s="140"/>
      <c r="Z86" s="140"/>
      <c r="AA86" s="140"/>
      <c r="AB86" s="140"/>
      <c r="AC86" s="140"/>
      <c r="AD86" s="140"/>
      <c r="AE86" s="140"/>
      <c r="AF86" s="140"/>
      <c r="AG86" s="140"/>
      <c r="AH86" s="140"/>
      <c r="AI86" s="140"/>
      <c r="AJ86" s="140"/>
      <c r="AK86" s="140"/>
      <c r="AL86" s="140"/>
      <c r="AM86" s="140"/>
      <c r="AN86" s="145"/>
    </row>
    <row r="87" spans="1:40" ht="17.399999999999999">
      <c r="A87" s="140"/>
      <c r="B87" s="144"/>
      <c r="C87" s="140"/>
      <c r="D87" s="140"/>
      <c r="E87" s="274" t="s">
        <v>952</v>
      </c>
      <c r="F87" s="140"/>
      <c r="G87" s="140"/>
      <c r="H87" s="140"/>
      <c r="I87" s="140"/>
      <c r="J87" s="140"/>
      <c r="K87" s="140"/>
      <c r="L87" s="140"/>
      <c r="M87" s="140"/>
      <c r="N87" s="140"/>
      <c r="O87" s="140"/>
      <c r="P87" s="140"/>
      <c r="Q87" s="140"/>
      <c r="R87" s="140"/>
      <c r="S87" s="140"/>
      <c r="T87" s="140"/>
      <c r="U87" s="140"/>
      <c r="V87" s="140"/>
      <c r="W87" s="140"/>
      <c r="X87" s="140"/>
      <c r="Y87" s="140"/>
      <c r="Z87" s="140"/>
      <c r="AA87" s="140"/>
      <c r="AB87" s="140"/>
      <c r="AC87" s="140"/>
      <c r="AD87" s="140"/>
      <c r="AE87" s="140"/>
      <c r="AF87" s="140"/>
      <c r="AG87" s="140"/>
      <c r="AH87" s="140"/>
      <c r="AI87" s="140"/>
      <c r="AJ87" s="140"/>
      <c r="AK87" s="140"/>
      <c r="AL87" s="140"/>
      <c r="AM87" s="140"/>
      <c r="AN87" s="145"/>
    </row>
    <row r="88" spans="1:40" ht="17.399999999999999">
      <c r="A88" s="140"/>
      <c r="B88" s="144"/>
      <c r="C88" s="147" t="s">
        <v>953</v>
      </c>
      <c r="D88" s="140"/>
      <c r="E88" s="140"/>
      <c r="F88" s="140"/>
      <c r="G88" s="140"/>
      <c r="H88" s="140"/>
      <c r="I88" s="140"/>
      <c r="J88" s="140"/>
      <c r="K88" s="140"/>
      <c r="L88" s="140"/>
      <c r="M88" s="140"/>
      <c r="N88" s="140"/>
      <c r="O88" s="140"/>
      <c r="P88" s="140"/>
      <c r="Q88" s="140"/>
      <c r="R88" s="140"/>
      <c r="S88" s="140"/>
      <c r="T88" s="140"/>
      <c r="U88" s="140"/>
      <c r="V88" s="140"/>
      <c r="W88" s="140"/>
      <c r="X88" s="140"/>
      <c r="Y88" s="140"/>
      <c r="Z88" s="140"/>
      <c r="AA88" s="140"/>
      <c r="AB88" s="140"/>
      <c r="AC88" s="140"/>
      <c r="AD88" s="140"/>
      <c r="AE88" s="140"/>
      <c r="AF88" s="140"/>
      <c r="AG88" s="140"/>
      <c r="AH88" s="140"/>
      <c r="AI88" s="140"/>
      <c r="AJ88" s="140"/>
      <c r="AK88" s="140"/>
      <c r="AL88" s="140"/>
      <c r="AM88" s="140"/>
      <c r="AN88" s="145"/>
    </row>
    <row r="89" spans="1:40">
      <c r="A89" s="140"/>
      <c r="B89" s="144"/>
      <c r="C89" s="147"/>
      <c r="D89" s="146" t="s">
        <v>162</v>
      </c>
      <c r="E89" s="427" t="s">
        <v>930</v>
      </c>
      <c r="F89" s="355"/>
      <c r="G89" s="355"/>
      <c r="H89" s="355"/>
      <c r="I89" s="355"/>
      <c r="J89" s="355"/>
      <c r="K89" s="355"/>
      <c r="L89" s="355"/>
      <c r="M89" s="355"/>
      <c r="N89" s="355"/>
      <c r="O89" s="355"/>
      <c r="P89" s="355"/>
      <c r="Q89" s="355"/>
      <c r="R89" s="355"/>
      <c r="S89" s="355"/>
      <c r="T89" s="355"/>
      <c r="U89" s="355"/>
      <c r="V89" s="355"/>
      <c r="W89" s="355"/>
      <c r="X89" s="355"/>
      <c r="Y89" s="355"/>
      <c r="Z89" s="355"/>
      <c r="AA89" s="355"/>
      <c r="AB89" s="355"/>
      <c r="AC89" s="355"/>
      <c r="AD89" s="355"/>
      <c r="AE89" s="355"/>
      <c r="AF89" s="355"/>
      <c r="AG89" s="355"/>
      <c r="AH89" s="355"/>
      <c r="AI89" s="355"/>
      <c r="AJ89" s="355"/>
      <c r="AK89" s="355"/>
      <c r="AL89" s="355"/>
      <c r="AM89" s="355"/>
      <c r="AN89" s="145"/>
    </row>
    <row r="90" spans="1:40">
      <c r="A90" s="140"/>
      <c r="B90" s="144"/>
      <c r="C90" s="147"/>
      <c r="D90" s="140"/>
      <c r="E90" s="355"/>
      <c r="F90" s="355"/>
      <c r="G90" s="355"/>
      <c r="H90" s="355"/>
      <c r="I90" s="355"/>
      <c r="J90" s="355"/>
      <c r="K90" s="355"/>
      <c r="L90" s="355"/>
      <c r="M90" s="355"/>
      <c r="N90" s="355"/>
      <c r="O90" s="355"/>
      <c r="P90" s="355"/>
      <c r="Q90" s="355"/>
      <c r="R90" s="355"/>
      <c r="S90" s="355"/>
      <c r="T90" s="355"/>
      <c r="U90" s="355"/>
      <c r="V90" s="355"/>
      <c r="W90" s="355"/>
      <c r="X90" s="355"/>
      <c r="Y90" s="355"/>
      <c r="Z90" s="355"/>
      <c r="AA90" s="355"/>
      <c r="AB90" s="355"/>
      <c r="AC90" s="355"/>
      <c r="AD90" s="355"/>
      <c r="AE90" s="355"/>
      <c r="AF90" s="355"/>
      <c r="AG90" s="355"/>
      <c r="AH90" s="355"/>
      <c r="AI90" s="355"/>
      <c r="AJ90" s="355"/>
      <c r="AK90" s="355"/>
      <c r="AL90" s="355"/>
      <c r="AM90" s="355"/>
      <c r="AN90" s="145"/>
    </row>
    <row r="91" spans="1:40">
      <c r="A91" s="140"/>
      <c r="B91" s="144"/>
      <c r="C91" s="147"/>
      <c r="D91" s="146" t="s">
        <v>162</v>
      </c>
      <c r="E91" s="416" t="s">
        <v>931</v>
      </c>
      <c r="F91" s="355"/>
      <c r="G91" s="355"/>
      <c r="H91" s="355"/>
      <c r="I91" s="355"/>
      <c r="J91" s="355"/>
      <c r="K91" s="355"/>
      <c r="L91" s="355"/>
      <c r="M91" s="355"/>
      <c r="N91" s="355"/>
      <c r="O91" s="355"/>
      <c r="P91" s="355"/>
      <c r="Q91" s="355"/>
      <c r="R91" s="355"/>
      <c r="S91" s="355"/>
      <c r="T91" s="355"/>
      <c r="U91" s="355"/>
      <c r="V91" s="355"/>
      <c r="W91" s="355"/>
      <c r="X91" s="355"/>
      <c r="Y91" s="355"/>
      <c r="Z91" s="355"/>
      <c r="AA91" s="355"/>
      <c r="AB91" s="355"/>
      <c r="AC91" s="355"/>
      <c r="AD91" s="355"/>
      <c r="AE91" s="355"/>
      <c r="AF91" s="355"/>
      <c r="AG91" s="355"/>
      <c r="AH91" s="355"/>
      <c r="AI91" s="355"/>
      <c r="AJ91" s="355"/>
      <c r="AK91" s="355"/>
      <c r="AL91" s="355"/>
      <c r="AM91" s="355"/>
      <c r="AN91" s="145"/>
    </row>
    <row r="92" spans="1:40">
      <c r="A92" s="140"/>
      <c r="B92" s="144"/>
      <c r="C92" s="147"/>
      <c r="D92" s="146"/>
      <c r="E92" s="355"/>
      <c r="F92" s="378"/>
      <c r="G92" s="378"/>
      <c r="H92" s="378"/>
      <c r="I92" s="378"/>
      <c r="J92" s="378"/>
      <c r="K92" s="378"/>
      <c r="L92" s="378"/>
      <c r="M92" s="378"/>
      <c r="N92" s="378"/>
      <c r="O92" s="378"/>
      <c r="P92" s="378"/>
      <c r="Q92" s="378"/>
      <c r="R92" s="378"/>
      <c r="S92" s="378"/>
      <c r="T92" s="378"/>
      <c r="U92" s="378"/>
      <c r="V92" s="378"/>
      <c r="W92" s="378"/>
      <c r="X92" s="378"/>
      <c r="Y92" s="378"/>
      <c r="Z92" s="378"/>
      <c r="AA92" s="378"/>
      <c r="AB92" s="378"/>
      <c r="AC92" s="378"/>
      <c r="AD92" s="378"/>
      <c r="AE92" s="378"/>
      <c r="AF92" s="378"/>
      <c r="AG92" s="378"/>
      <c r="AH92" s="378"/>
      <c r="AI92" s="378"/>
      <c r="AJ92" s="378"/>
      <c r="AK92" s="378"/>
      <c r="AL92" s="378"/>
      <c r="AM92" s="355"/>
      <c r="AN92" s="145"/>
    </row>
    <row r="93" spans="1:40">
      <c r="A93" s="140"/>
      <c r="B93" s="144"/>
      <c r="C93" s="147"/>
      <c r="D93" s="140"/>
      <c r="E93" s="355"/>
      <c r="F93" s="355"/>
      <c r="G93" s="355"/>
      <c r="H93" s="355"/>
      <c r="I93" s="355"/>
      <c r="J93" s="355"/>
      <c r="K93" s="355"/>
      <c r="L93" s="355"/>
      <c r="M93" s="355"/>
      <c r="N93" s="355"/>
      <c r="O93" s="355"/>
      <c r="P93" s="355"/>
      <c r="Q93" s="355"/>
      <c r="R93" s="355"/>
      <c r="S93" s="355"/>
      <c r="T93" s="355"/>
      <c r="U93" s="355"/>
      <c r="V93" s="355"/>
      <c r="W93" s="355"/>
      <c r="X93" s="355"/>
      <c r="Y93" s="355"/>
      <c r="Z93" s="355"/>
      <c r="AA93" s="355"/>
      <c r="AB93" s="355"/>
      <c r="AC93" s="355"/>
      <c r="AD93" s="355"/>
      <c r="AE93" s="355"/>
      <c r="AF93" s="355"/>
      <c r="AG93" s="355"/>
      <c r="AH93" s="355"/>
      <c r="AI93" s="355"/>
      <c r="AJ93" s="355"/>
      <c r="AK93" s="355"/>
      <c r="AL93" s="355"/>
      <c r="AM93" s="355"/>
      <c r="AN93" s="145"/>
    </row>
    <row r="94" spans="1:40">
      <c r="A94" s="140"/>
      <c r="B94" s="144"/>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c r="AA94" s="140"/>
      <c r="AB94" s="140"/>
      <c r="AC94" s="140"/>
      <c r="AD94" s="140"/>
      <c r="AE94" s="140"/>
      <c r="AF94" s="140"/>
      <c r="AG94" s="140"/>
      <c r="AH94" s="140"/>
      <c r="AI94" s="140"/>
      <c r="AJ94" s="140"/>
      <c r="AK94" s="140"/>
      <c r="AL94" s="140"/>
      <c r="AM94" s="140"/>
      <c r="AN94" s="145"/>
    </row>
    <row r="95" spans="1:40" ht="17.399999999999999">
      <c r="A95" s="140"/>
      <c r="B95" s="144"/>
      <c r="C95" s="146" t="s">
        <v>162</v>
      </c>
      <c r="D95" s="147" t="s">
        <v>968</v>
      </c>
      <c r="E95" s="140"/>
      <c r="F95" s="140"/>
      <c r="G95" s="140"/>
      <c r="H95" s="140"/>
      <c r="I95" s="140"/>
      <c r="J95" s="140"/>
      <c r="K95" s="140"/>
      <c r="L95" s="140"/>
      <c r="M95" s="140"/>
      <c r="N95" s="140"/>
      <c r="O95" s="140"/>
      <c r="P95" s="140"/>
      <c r="Q95" s="140"/>
      <c r="R95" s="140"/>
      <c r="S95" s="140"/>
      <c r="T95" s="140"/>
      <c r="U95" s="140"/>
      <c r="V95" s="140"/>
      <c r="W95" s="140"/>
      <c r="X95" s="140"/>
      <c r="Y95" s="140"/>
      <c r="Z95" s="140"/>
      <c r="AA95" s="140"/>
      <c r="AB95" s="140"/>
      <c r="AC95" s="140"/>
      <c r="AD95" s="140"/>
      <c r="AE95" s="140"/>
      <c r="AF95" s="140"/>
      <c r="AG95" s="140"/>
      <c r="AH95" s="140"/>
      <c r="AI95" s="140"/>
      <c r="AJ95" s="140"/>
      <c r="AK95" s="140"/>
      <c r="AL95" s="140"/>
      <c r="AM95" s="140"/>
      <c r="AN95" s="145"/>
    </row>
    <row r="96" spans="1:40" ht="15" customHeight="1">
      <c r="A96" s="140"/>
      <c r="B96" s="144"/>
      <c r="C96" s="140"/>
      <c r="D96" s="146" t="s">
        <v>162</v>
      </c>
      <c r="E96" s="416" t="s">
        <v>954</v>
      </c>
      <c r="F96" s="417"/>
      <c r="G96" s="417"/>
      <c r="H96" s="417"/>
      <c r="I96" s="417"/>
      <c r="J96" s="417"/>
      <c r="K96" s="417"/>
      <c r="L96" s="417"/>
      <c r="M96" s="417"/>
      <c r="N96" s="417"/>
      <c r="O96" s="417"/>
      <c r="P96" s="417"/>
      <c r="Q96" s="417"/>
      <c r="R96" s="417"/>
      <c r="S96" s="417"/>
      <c r="T96" s="417"/>
      <c r="U96" s="417"/>
      <c r="V96" s="417"/>
      <c r="W96" s="417"/>
      <c r="X96" s="417"/>
      <c r="Y96" s="417"/>
      <c r="Z96" s="417"/>
      <c r="AA96" s="417"/>
      <c r="AB96" s="417"/>
      <c r="AC96" s="417"/>
      <c r="AD96" s="417"/>
      <c r="AE96" s="417"/>
      <c r="AF96" s="417"/>
      <c r="AG96" s="417"/>
      <c r="AH96" s="417"/>
      <c r="AI96" s="417"/>
      <c r="AJ96" s="417"/>
      <c r="AK96" s="417"/>
      <c r="AL96" s="417"/>
      <c r="AM96" s="417"/>
      <c r="AN96" s="145"/>
    </row>
    <row r="97" spans="1:40">
      <c r="A97" s="140"/>
      <c r="B97" s="144"/>
      <c r="C97" s="140"/>
      <c r="D97" s="140"/>
      <c r="E97" s="417"/>
      <c r="F97" s="417"/>
      <c r="G97" s="417"/>
      <c r="H97" s="417"/>
      <c r="I97" s="417"/>
      <c r="J97" s="417"/>
      <c r="K97" s="417"/>
      <c r="L97" s="417"/>
      <c r="M97" s="417"/>
      <c r="N97" s="417"/>
      <c r="O97" s="417"/>
      <c r="P97" s="417"/>
      <c r="Q97" s="417"/>
      <c r="R97" s="417"/>
      <c r="S97" s="417"/>
      <c r="T97" s="417"/>
      <c r="U97" s="417"/>
      <c r="V97" s="417"/>
      <c r="W97" s="417"/>
      <c r="X97" s="417"/>
      <c r="Y97" s="417"/>
      <c r="Z97" s="417"/>
      <c r="AA97" s="417"/>
      <c r="AB97" s="417"/>
      <c r="AC97" s="417"/>
      <c r="AD97" s="417"/>
      <c r="AE97" s="417"/>
      <c r="AF97" s="417"/>
      <c r="AG97" s="417"/>
      <c r="AH97" s="417"/>
      <c r="AI97" s="417"/>
      <c r="AJ97" s="417"/>
      <c r="AK97" s="417"/>
      <c r="AL97" s="417"/>
      <c r="AM97" s="417"/>
      <c r="AN97" s="145"/>
    </row>
    <row r="98" spans="1:40">
      <c r="A98" s="140"/>
      <c r="B98" s="144"/>
      <c r="C98" s="140"/>
      <c r="D98" s="146" t="s">
        <v>162</v>
      </c>
      <c r="E98" s="398" t="s">
        <v>955</v>
      </c>
      <c r="F98" s="396"/>
      <c r="G98" s="396"/>
      <c r="H98" s="396"/>
      <c r="I98" s="396"/>
      <c r="J98" s="396"/>
      <c r="K98" s="396"/>
      <c r="L98" s="396"/>
      <c r="M98" s="396"/>
      <c r="N98" s="396"/>
      <c r="O98" s="396"/>
      <c r="P98" s="396"/>
      <c r="Q98" s="396"/>
      <c r="R98" s="396"/>
      <c r="S98" s="396"/>
      <c r="T98" s="396"/>
      <c r="U98" s="396"/>
      <c r="V98" s="396"/>
      <c r="W98" s="396"/>
      <c r="X98" s="396"/>
      <c r="Y98" s="396"/>
      <c r="Z98" s="396"/>
      <c r="AA98" s="396"/>
      <c r="AB98" s="396"/>
      <c r="AC98" s="396"/>
      <c r="AD98" s="396"/>
      <c r="AE98" s="396"/>
      <c r="AF98" s="396"/>
      <c r="AG98" s="396"/>
      <c r="AH98" s="396"/>
      <c r="AI98" s="396"/>
      <c r="AJ98" s="396"/>
      <c r="AK98" s="396"/>
      <c r="AL98" s="396"/>
      <c r="AM98" s="140"/>
      <c r="AN98" s="145"/>
    </row>
    <row r="99" spans="1:40">
      <c r="A99" s="140"/>
      <c r="B99" s="144"/>
      <c r="C99" s="140"/>
      <c r="D99" s="140"/>
      <c r="E99" s="396"/>
      <c r="F99" s="396"/>
      <c r="G99" s="396"/>
      <c r="H99" s="396"/>
      <c r="I99" s="396"/>
      <c r="J99" s="396"/>
      <c r="K99" s="396"/>
      <c r="L99" s="396"/>
      <c r="M99" s="396"/>
      <c r="N99" s="396"/>
      <c r="O99" s="396"/>
      <c r="P99" s="396"/>
      <c r="Q99" s="396"/>
      <c r="R99" s="396"/>
      <c r="S99" s="396"/>
      <c r="T99" s="396"/>
      <c r="U99" s="396"/>
      <c r="V99" s="396"/>
      <c r="W99" s="396"/>
      <c r="X99" s="396"/>
      <c r="Y99" s="396"/>
      <c r="Z99" s="396"/>
      <c r="AA99" s="396"/>
      <c r="AB99" s="396"/>
      <c r="AC99" s="396"/>
      <c r="AD99" s="396"/>
      <c r="AE99" s="396"/>
      <c r="AF99" s="396"/>
      <c r="AG99" s="396"/>
      <c r="AH99" s="396"/>
      <c r="AI99" s="396"/>
      <c r="AJ99" s="396"/>
      <c r="AK99" s="396"/>
      <c r="AL99" s="396"/>
      <c r="AM99" s="140"/>
      <c r="AN99" s="145"/>
    </row>
    <row r="100" spans="1:40">
      <c r="A100" s="140"/>
      <c r="B100" s="144"/>
      <c r="C100" s="140"/>
      <c r="D100" s="146" t="s">
        <v>162</v>
      </c>
      <c r="E100" s="431" t="s">
        <v>956</v>
      </c>
      <c r="F100" s="355"/>
      <c r="G100" s="355"/>
      <c r="H100" s="355"/>
      <c r="I100" s="355"/>
      <c r="J100" s="355"/>
      <c r="K100" s="355"/>
      <c r="L100" s="355"/>
      <c r="M100" s="355"/>
      <c r="N100" s="355"/>
      <c r="O100" s="355"/>
      <c r="P100" s="355"/>
      <c r="Q100" s="355"/>
      <c r="R100" s="355"/>
      <c r="S100" s="355"/>
      <c r="T100" s="355"/>
      <c r="U100" s="355"/>
      <c r="V100" s="355"/>
      <c r="W100" s="355"/>
      <c r="X100" s="355"/>
      <c r="Y100" s="355"/>
      <c r="Z100" s="355"/>
      <c r="AA100" s="355"/>
      <c r="AB100" s="355"/>
      <c r="AC100" s="355"/>
      <c r="AD100" s="355"/>
      <c r="AE100" s="355"/>
      <c r="AF100" s="355"/>
      <c r="AG100" s="355"/>
      <c r="AH100" s="355"/>
      <c r="AI100" s="355"/>
      <c r="AJ100" s="355"/>
      <c r="AK100" s="355"/>
      <c r="AL100" s="355"/>
      <c r="AM100" s="140"/>
      <c r="AN100" s="145"/>
    </row>
    <row r="101" spans="1:40">
      <c r="A101" s="140"/>
      <c r="B101" s="144"/>
      <c r="C101" s="140"/>
      <c r="D101" s="140"/>
      <c r="E101" s="355"/>
      <c r="F101" s="355"/>
      <c r="G101" s="355"/>
      <c r="H101" s="355"/>
      <c r="I101" s="355"/>
      <c r="J101" s="355"/>
      <c r="K101" s="355"/>
      <c r="L101" s="355"/>
      <c r="M101" s="355"/>
      <c r="N101" s="355"/>
      <c r="O101" s="355"/>
      <c r="P101" s="355"/>
      <c r="Q101" s="355"/>
      <c r="R101" s="355"/>
      <c r="S101" s="355"/>
      <c r="T101" s="355"/>
      <c r="U101" s="355"/>
      <c r="V101" s="355"/>
      <c r="W101" s="355"/>
      <c r="X101" s="355"/>
      <c r="Y101" s="355"/>
      <c r="Z101" s="355"/>
      <c r="AA101" s="355"/>
      <c r="AB101" s="355"/>
      <c r="AC101" s="355"/>
      <c r="AD101" s="355"/>
      <c r="AE101" s="355"/>
      <c r="AF101" s="355"/>
      <c r="AG101" s="355"/>
      <c r="AH101" s="355"/>
      <c r="AI101" s="355"/>
      <c r="AJ101" s="355"/>
      <c r="AK101" s="355"/>
      <c r="AL101" s="355"/>
      <c r="AM101" s="140"/>
      <c r="AN101" s="145"/>
    </row>
    <row r="102" spans="1:40">
      <c r="A102" s="140"/>
      <c r="B102" s="144"/>
      <c r="C102" s="140"/>
      <c r="D102" s="140"/>
      <c r="E102" s="140"/>
      <c r="F102" s="140"/>
      <c r="G102" s="140"/>
      <c r="H102" s="140"/>
      <c r="I102" s="140"/>
      <c r="J102" s="140"/>
      <c r="K102" s="140"/>
      <c r="L102" s="140"/>
      <c r="M102" s="432" t="s">
        <v>957</v>
      </c>
      <c r="N102" s="433"/>
      <c r="O102" s="433"/>
      <c r="P102" s="433"/>
      <c r="Q102" s="433"/>
      <c r="R102" s="433"/>
      <c r="S102" s="433"/>
      <c r="T102" s="433"/>
      <c r="U102" s="433"/>
      <c r="V102" s="433"/>
      <c r="W102" s="433"/>
      <c r="X102" s="433"/>
      <c r="Y102" s="433"/>
      <c r="Z102" s="433"/>
      <c r="AA102" s="433"/>
      <c r="AB102" s="433"/>
      <c r="AC102" s="433"/>
      <c r="AD102" s="158"/>
      <c r="AE102" s="159"/>
      <c r="AF102" s="159"/>
      <c r="AG102" s="159"/>
      <c r="AH102" s="159"/>
      <c r="AI102" s="159"/>
      <c r="AJ102" s="159"/>
      <c r="AK102" s="159"/>
      <c r="AL102" s="159"/>
      <c r="AM102" s="140"/>
      <c r="AN102" s="145"/>
    </row>
    <row r="103" spans="1:40">
      <c r="A103" s="140"/>
      <c r="B103" s="144"/>
      <c r="C103" s="140"/>
      <c r="D103" s="140"/>
      <c r="E103" s="140"/>
      <c r="F103" s="140"/>
      <c r="G103" s="140"/>
      <c r="H103" s="140"/>
      <c r="I103" s="140"/>
      <c r="J103" s="140"/>
      <c r="K103" s="140"/>
      <c r="L103" s="140"/>
      <c r="M103" s="433"/>
      <c r="N103" s="434"/>
      <c r="O103" s="434"/>
      <c r="P103" s="434"/>
      <c r="Q103" s="434"/>
      <c r="R103" s="434"/>
      <c r="S103" s="434"/>
      <c r="T103" s="434"/>
      <c r="U103" s="434"/>
      <c r="V103" s="434"/>
      <c r="W103" s="434"/>
      <c r="X103" s="434"/>
      <c r="Y103" s="434"/>
      <c r="Z103" s="434"/>
      <c r="AA103" s="434"/>
      <c r="AB103" s="434"/>
      <c r="AC103" s="433"/>
      <c r="AD103" s="158"/>
      <c r="AE103" s="159"/>
      <c r="AF103" s="159"/>
      <c r="AG103" s="159"/>
      <c r="AH103" s="159"/>
      <c r="AI103" s="159"/>
      <c r="AJ103" s="159"/>
      <c r="AK103" s="159"/>
      <c r="AL103" s="159"/>
      <c r="AM103" s="140"/>
      <c r="AN103" s="145"/>
    </row>
    <row r="104" spans="1:40">
      <c r="A104" s="140"/>
      <c r="B104" s="144"/>
      <c r="C104" s="140"/>
      <c r="D104" s="140"/>
      <c r="E104" s="140"/>
      <c r="F104" s="140"/>
      <c r="G104" s="140"/>
      <c r="H104" s="140"/>
      <c r="I104" s="140"/>
      <c r="J104" s="140"/>
      <c r="K104" s="140"/>
      <c r="L104" s="140"/>
      <c r="M104" s="433"/>
      <c r="N104" s="433"/>
      <c r="O104" s="433"/>
      <c r="P104" s="433"/>
      <c r="Q104" s="433"/>
      <c r="R104" s="433"/>
      <c r="S104" s="433"/>
      <c r="T104" s="433"/>
      <c r="U104" s="433"/>
      <c r="V104" s="433"/>
      <c r="W104" s="433"/>
      <c r="X104" s="433"/>
      <c r="Y104" s="433"/>
      <c r="Z104" s="433"/>
      <c r="AA104" s="433"/>
      <c r="AB104" s="433"/>
      <c r="AC104" s="433"/>
      <c r="AD104" s="160"/>
      <c r="AE104" s="140"/>
      <c r="AF104" s="140"/>
      <c r="AG104" s="140"/>
      <c r="AH104" s="140"/>
      <c r="AI104" s="140"/>
      <c r="AJ104" s="140"/>
      <c r="AK104" s="140"/>
      <c r="AL104" s="140"/>
      <c r="AM104" s="140"/>
      <c r="AN104" s="145"/>
    </row>
    <row r="105" spans="1:40" ht="17.399999999999999">
      <c r="A105" s="140"/>
      <c r="B105" s="144"/>
      <c r="C105" s="147" t="s">
        <v>969</v>
      </c>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c r="AA105" s="140"/>
      <c r="AB105" s="140"/>
      <c r="AC105" s="140"/>
      <c r="AD105" s="140"/>
      <c r="AE105" s="140"/>
      <c r="AF105" s="140"/>
      <c r="AG105" s="140"/>
      <c r="AH105" s="140"/>
      <c r="AI105" s="140"/>
      <c r="AJ105" s="140"/>
      <c r="AK105" s="140"/>
      <c r="AL105" s="140"/>
      <c r="AM105" s="140"/>
      <c r="AN105" s="145"/>
    </row>
    <row r="106" spans="1:40" ht="15">
      <c r="A106" s="140"/>
      <c r="B106" s="144"/>
      <c r="C106" s="140"/>
      <c r="D106" s="146" t="s">
        <v>162</v>
      </c>
      <c r="E106" s="276" t="s">
        <v>958</v>
      </c>
      <c r="F106" s="140"/>
      <c r="G106" s="140"/>
      <c r="H106" s="140"/>
      <c r="I106" s="140"/>
      <c r="J106" s="140"/>
      <c r="K106" s="140"/>
      <c r="L106" s="140"/>
      <c r="M106" s="140"/>
      <c r="N106" s="140"/>
      <c r="O106" s="140"/>
      <c r="P106" s="140"/>
      <c r="Q106" s="140"/>
      <c r="R106" s="140"/>
      <c r="S106" s="140"/>
      <c r="T106" s="140"/>
      <c r="U106" s="140"/>
      <c r="V106" s="140"/>
      <c r="W106" s="140"/>
      <c r="X106" s="140"/>
      <c r="Y106" s="140"/>
      <c r="Z106" s="140"/>
      <c r="AA106" s="140"/>
      <c r="AB106" s="140"/>
      <c r="AC106" s="140"/>
      <c r="AD106" s="140"/>
      <c r="AE106" s="140"/>
      <c r="AF106" s="140"/>
      <c r="AG106" s="140"/>
      <c r="AH106" s="140"/>
      <c r="AI106" s="140"/>
      <c r="AJ106" s="140"/>
      <c r="AK106" s="140"/>
      <c r="AL106" s="140"/>
      <c r="AM106" s="140"/>
      <c r="AN106" s="145"/>
    </row>
    <row r="107" spans="1:40">
      <c r="A107" s="140"/>
      <c r="B107" s="144"/>
      <c r="C107" s="140"/>
      <c r="D107" s="140"/>
      <c r="E107" s="140" t="s">
        <v>163</v>
      </c>
      <c r="F107" s="140"/>
      <c r="G107" s="140"/>
      <c r="H107" s="140"/>
      <c r="I107" s="140"/>
      <c r="J107" s="140" t="s">
        <v>164</v>
      </c>
      <c r="K107" s="140"/>
      <c r="L107" s="140"/>
      <c r="M107" s="140"/>
      <c r="N107" s="140"/>
      <c r="O107" s="140" t="s">
        <v>165</v>
      </c>
      <c r="P107" s="140"/>
      <c r="Q107" s="140"/>
      <c r="R107" s="140"/>
      <c r="S107" s="140"/>
      <c r="T107" s="140"/>
      <c r="U107" s="140"/>
      <c r="V107" s="140"/>
      <c r="W107" s="140"/>
      <c r="X107" s="140"/>
      <c r="Y107" s="140"/>
      <c r="Z107" s="140"/>
      <c r="AA107" s="140"/>
      <c r="AB107" s="140"/>
      <c r="AC107" s="140"/>
      <c r="AD107" s="140"/>
      <c r="AE107" s="140"/>
      <c r="AF107" s="140"/>
      <c r="AG107" s="140"/>
      <c r="AH107" s="140"/>
      <c r="AI107" s="140"/>
      <c r="AJ107" s="140"/>
      <c r="AK107" s="140"/>
      <c r="AL107" s="140"/>
      <c r="AM107" s="140"/>
      <c r="AN107" s="145"/>
    </row>
    <row r="108" spans="1:40" ht="17.399999999999999">
      <c r="A108" s="140"/>
      <c r="B108" s="144"/>
      <c r="C108" s="140"/>
      <c r="D108" s="140"/>
      <c r="E108" s="276" t="s">
        <v>959</v>
      </c>
      <c r="F108" s="140"/>
      <c r="G108" s="140"/>
      <c r="H108" s="140"/>
      <c r="I108" s="140"/>
      <c r="J108" s="140"/>
      <c r="K108" s="140"/>
      <c r="L108" s="140"/>
      <c r="M108" s="140"/>
      <c r="N108" s="140"/>
      <c r="O108" s="140"/>
      <c r="P108" s="140"/>
      <c r="Q108" s="140"/>
      <c r="R108" s="140"/>
      <c r="S108" s="140"/>
      <c r="T108" s="140"/>
      <c r="U108" s="140"/>
      <c r="V108" s="140"/>
      <c r="W108" s="140"/>
      <c r="X108" s="140"/>
      <c r="Y108" s="140"/>
      <c r="Z108" s="140"/>
      <c r="AA108" s="140"/>
      <c r="AB108" s="140"/>
      <c r="AC108" s="140"/>
      <c r="AD108" s="140"/>
      <c r="AE108" s="140"/>
      <c r="AF108" s="140"/>
      <c r="AG108" s="140"/>
      <c r="AH108" s="140"/>
      <c r="AI108" s="140"/>
      <c r="AJ108" s="140"/>
      <c r="AK108" s="140"/>
      <c r="AL108" s="140"/>
      <c r="AM108" s="140"/>
      <c r="AN108" s="145"/>
    </row>
    <row r="109" spans="1:40">
      <c r="A109" s="140"/>
      <c r="B109" s="144"/>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c r="AA109" s="140"/>
      <c r="AB109" s="140"/>
      <c r="AC109" s="140"/>
      <c r="AD109" s="140"/>
      <c r="AE109" s="140"/>
      <c r="AF109" s="140"/>
      <c r="AG109" s="140"/>
      <c r="AH109" s="140"/>
      <c r="AI109" s="140"/>
      <c r="AJ109" s="140"/>
      <c r="AK109" s="140"/>
      <c r="AL109" s="140"/>
      <c r="AM109" s="140"/>
      <c r="AN109" s="145"/>
    </row>
    <row r="110" spans="1:40" ht="17.399999999999999">
      <c r="A110" s="140"/>
      <c r="B110" s="144"/>
      <c r="C110" s="393" t="s">
        <v>970</v>
      </c>
      <c r="D110" s="355"/>
      <c r="E110" s="355"/>
      <c r="F110" s="355"/>
      <c r="G110" s="355"/>
      <c r="H110" s="355"/>
      <c r="I110" s="355"/>
      <c r="J110" s="355"/>
      <c r="K110" s="355"/>
      <c r="L110" s="355"/>
      <c r="M110" s="355"/>
      <c r="N110" s="355"/>
      <c r="O110" s="355"/>
      <c r="P110" s="355"/>
      <c r="Q110" s="355"/>
      <c r="R110" s="355"/>
      <c r="S110" s="355"/>
      <c r="T110" s="355"/>
      <c r="U110" s="355"/>
      <c r="V110" s="355"/>
      <c r="W110" s="355"/>
      <c r="X110" s="355"/>
      <c r="Y110" s="355"/>
      <c r="Z110" s="355"/>
      <c r="AA110" s="355"/>
      <c r="AB110" s="355"/>
      <c r="AC110" s="355"/>
      <c r="AD110" s="355"/>
      <c r="AE110" s="355"/>
      <c r="AF110" s="355"/>
      <c r="AG110" s="355"/>
      <c r="AH110" s="355"/>
      <c r="AI110" s="355"/>
      <c r="AJ110" s="355"/>
      <c r="AK110" s="355"/>
      <c r="AL110" s="355"/>
      <c r="AM110" s="355"/>
      <c r="AN110" s="145"/>
    </row>
    <row r="111" spans="1:40" ht="15.6">
      <c r="A111" s="140"/>
      <c r="B111" s="144"/>
      <c r="C111" s="140"/>
      <c r="D111" s="146" t="s">
        <v>162</v>
      </c>
      <c r="E111" s="431" t="s">
        <v>960</v>
      </c>
      <c r="F111" s="355"/>
      <c r="G111" s="355"/>
      <c r="H111" s="355"/>
      <c r="I111" s="355"/>
      <c r="J111" s="355"/>
      <c r="K111" s="355"/>
      <c r="L111" s="355"/>
      <c r="M111" s="355"/>
      <c r="N111" s="355"/>
      <c r="O111" s="355"/>
      <c r="P111" s="355"/>
      <c r="Q111" s="355"/>
      <c r="R111" s="355"/>
      <c r="S111" s="355"/>
      <c r="T111" s="355"/>
      <c r="U111" s="355"/>
      <c r="V111" s="355"/>
      <c r="W111" s="355"/>
      <c r="X111" s="355"/>
      <c r="Y111" s="355"/>
      <c r="Z111" s="355"/>
      <c r="AA111" s="355"/>
      <c r="AB111" s="355"/>
      <c r="AC111" s="355"/>
      <c r="AD111" s="355"/>
      <c r="AE111" s="355"/>
      <c r="AF111" s="355"/>
      <c r="AG111" s="355"/>
      <c r="AH111" s="355"/>
      <c r="AI111" s="355"/>
      <c r="AJ111" s="355"/>
      <c r="AK111" s="355"/>
      <c r="AL111" s="355"/>
      <c r="AM111" s="355"/>
      <c r="AN111" s="145"/>
    </row>
    <row r="112" spans="1:40" ht="15.6">
      <c r="A112" s="140"/>
      <c r="B112" s="144"/>
      <c r="C112" s="140"/>
      <c r="D112" s="140"/>
      <c r="E112" s="430" t="s">
        <v>961</v>
      </c>
      <c r="F112" s="355"/>
      <c r="G112" s="355"/>
      <c r="H112" s="355"/>
      <c r="I112" s="355"/>
      <c r="J112" s="355"/>
      <c r="K112" s="355"/>
      <c r="L112" s="355"/>
      <c r="M112" s="355"/>
      <c r="N112" s="355"/>
      <c r="O112" s="355"/>
      <c r="P112" s="355"/>
      <c r="Q112" s="355"/>
      <c r="R112" s="355"/>
      <c r="S112" s="355"/>
      <c r="T112" s="355"/>
      <c r="U112" s="355"/>
      <c r="V112" s="355"/>
      <c r="W112" s="355"/>
      <c r="X112" s="355"/>
      <c r="Y112" s="355"/>
      <c r="Z112" s="355"/>
      <c r="AA112" s="355"/>
      <c r="AB112" s="355"/>
      <c r="AC112" s="355"/>
      <c r="AD112" s="355"/>
      <c r="AE112" s="355"/>
      <c r="AF112" s="355"/>
      <c r="AG112" s="355"/>
      <c r="AH112" s="355"/>
      <c r="AI112" s="355"/>
      <c r="AJ112" s="355"/>
      <c r="AK112" s="355"/>
      <c r="AL112" s="355"/>
      <c r="AM112" s="355"/>
      <c r="AN112" s="145"/>
    </row>
    <row r="113" spans="1:40">
      <c r="A113" s="140"/>
      <c r="B113" s="144"/>
      <c r="C113" s="140"/>
      <c r="D113" s="146" t="s">
        <v>162</v>
      </c>
      <c r="E113" s="425" t="s">
        <v>962</v>
      </c>
      <c r="F113" s="428"/>
      <c r="G113" s="428"/>
      <c r="H113" s="428"/>
      <c r="I113" s="428"/>
      <c r="J113" s="428"/>
      <c r="K113" s="428"/>
      <c r="L113" s="428"/>
      <c r="M113" s="428"/>
      <c r="N113" s="428"/>
      <c r="O113" s="428"/>
      <c r="P113" s="428"/>
      <c r="Q113" s="428"/>
      <c r="R113" s="428"/>
      <c r="S113" s="428"/>
      <c r="T113" s="428"/>
      <c r="U113" s="428"/>
      <c r="V113" s="428"/>
      <c r="W113" s="428"/>
      <c r="X113" s="428"/>
      <c r="Y113" s="428"/>
      <c r="Z113" s="428"/>
      <c r="AA113" s="428"/>
      <c r="AB113" s="428"/>
      <c r="AC113" s="428"/>
      <c r="AD113" s="428"/>
      <c r="AE113" s="428"/>
      <c r="AF113" s="428"/>
      <c r="AG113" s="428"/>
      <c r="AH113" s="428"/>
      <c r="AI113" s="428"/>
      <c r="AJ113" s="428"/>
      <c r="AK113" s="428"/>
      <c r="AL113" s="428"/>
      <c r="AM113" s="428"/>
      <c r="AN113" s="145"/>
    </row>
    <row r="114" spans="1:40">
      <c r="A114" s="140"/>
      <c r="B114" s="144"/>
      <c r="C114" s="140"/>
      <c r="D114" s="146"/>
      <c r="E114" s="428"/>
      <c r="F114" s="428"/>
      <c r="G114" s="428"/>
      <c r="H114" s="428"/>
      <c r="I114" s="428"/>
      <c r="J114" s="428"/>
      <c r="K114" s="428"/>
      <c r="L114" s="428"/>
      <c r="M114" s="428"/>
      <c r="N114" s="428"/>
      <c r="O114" s="428"/>
      <c r="P114" s="428"/>
      <c r="Q114" s="428"/>
      <c r="R114" s="428"/>
      <c r="S114" s="428"/>
      <c r="T114" s="428"/>
      <c r="U114" s="428"/>
      <c r="V114" s="428"/>
      <c r="W114" s="428"/>
      <c r="X114" s="428"/>
      <c r="Y114" s="428"/>
      <c r="Z114" s="428"/>
      <c r="AA114" s="428"/>
      <c r="AB114" s="428"/>
      <c r="AC114" s="428"/>
      <c r="AD114" s="428"/>
      <c r="AE114" s="428"/>
      <c r="AF114" s="428"/>
      <c r="AG114" s="428"/>
      <c r="AH114" s="428"/>
      <c r="AI114" s="428"/>
      <c r="AJ114" s="428"/>
      <c r="AK114" s="428"/>
      <c r="AL114" s="428"/>
      <c r="AM114" s="428"/>
      <c r="AN114" s="145"/>
    </row>
    <row r="115" spans="1:40">
      <c r="A115" s="140"/>
      <c r="B115" s="144"/>
      <c r="C115" s="147"/>
      <c r="D115" s="146"/>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c r="AA115" s="140"/>
      <c r="AB115" s="140"/>
      <c r="AC115" s="140"/>
      <c r="AD115" s="140"/>
      <c r="AE115" s="140"/>
      <c r="AF115" s="140"/>
      <c r="AG115" s="140"/>
      <c r="AH115" s="140"/>
      <c r="AI115" s="140"/>
      <c r="AJ115" s="140"/>
      <c r="AK115" s="140"/>
      <c r="AL115" s="140"/>
      <c r="AM115" s="140"/>
      <c r="AN115" s="145"/>
    </row>
    <row r="116" spans="1:40" ht="17.399999999999999">
      <c r="A116" s="140"/>
      <c r="B116" s="144"/>
      <c r="C116" s="147" t="s">
        <v>971</v>
      </c>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c r="AA116" s="140"/>
      <c r="AB116" s="140"/>
      <c r="AC116" s="140"/>
      <c r="AD116" s="140"/>
      <c r="AE116" s="140"/>
      <c r="AF116" s="140"/>
      <c r="AG116" s="140"/>
      <c r="AH116" s="140"/>
      <c r="AI116" s="140"/>
      <c r="AJ116" s="140"/>
      <c r="AK116" s="140"/>
      <c r="AL116" s="140"/>
      <c r="AM116" s="140"/>
      <c r="AN116" s="145"/>
    </row>
    <row r="117" spans="1:40">
      <c r="A117" s="140"/>
      <c r="B117" s="144"/>
      <c r="C117" s="140"/>
      <c r="D117" s="146" t="s">
        <v>162</v>
      </c>
      <c r="E117" s="425" t="s">
        <v>963</v>
      </c>
      <c r="F117" s="426"/>
      <c r="G117" s="426"/>
      <c r="H117" s="426"/>
      <c r="I117" s="426"/>
      <c r="J117" s="426"/>
      <c r="K117" s="426"/>
      <c r="L117" s="426"/>
      <c r="M117" s="426"/>
      <c r="N117" s="426"/>
      <c r="O117" s="426"/>
      <c r="P117" s="426"/>
      <c r="Q117" s="426"/>
      <c r="R117" s="426"/>
      <c r="S117" s="426"/>
      <c r="T117" s="426"/>
      <c r="U117" s="426"/>
      <c r="V117" s="426"/>
      <c r="W117" s="426"/>
      <c r="X117" s="426"/>
      <c r="Y117" s="426"/>
      <c r="Z117" s="426"/>
      <c r="AA117" s="426"/>
      <c r="AB117" s="426"/>
      <c r="AC117" s="426"/>
      <c r="AD117" s="426"/>
      <c r="AE117" s="426"/>
      <c r="AF117" s="426"/>
      <c r="AG117" s="426"/>
      <c r="AH117" s="426"/>
      <c r="AI117" s="426"/>
      <c r="AJ117" s="426"/>
      <c r="AK117" s="426"/>
      <c r="AL117" s="426"/>
      <c r="AM117" s="426"/>
      <c r="AN117" s="145"/>
    </row>
    <row r="118" spans="1:40">
      <c r="A118" s="140"/>
      <c r="B118" s="144"/>
      <c r="C118" s="140"/>
      <c r="D118" s="146"/>
      <c r="E118" s="426"/>
      <c r="F118" s="429"/>
      <c r="G118" s="429"/>
      <c r="H118" s="429"/>
      <c r="I118" s="429"/>
      <c r="J118" s="429"/>
      <c r="K118" s="429"/>
      <c r="L118" s="429"/>
      <c r="M118" s="429"/>
      <c r="N118" s="429"/>
      <c r="O118" s="429"/>
      <c r="P118" s="429"/>
      <c r="Q118" s="429"/>
      <c r="R118" s="429"/>
      <c r="S118" s="429"/>
      <c r="T118" s="429"/>
      <c r="U118" s="429"/>
      <c r="V118" s="429"/>
      <c r="W118" s="429"/>
      <c r="X118" s="429"/>
      <c r="Y118" s="429"/>
      <c r="Z118" s="429"/>
      <c r="AA118" s="429"/>
      <c r="AB118" s="429"/>
      <c r="AC118" s="429"/>
      <c r="AD118" s="429"/>
      <c r="AE118" s="429"/>
      <c r="AF118" s="429"/>
      <c r="AG118" s="429"/>
      <c r="AH118" s="429"/>
      <c r="AI118" s="429"/>
      <c r="AJ118" s="429"/>
      <c r="AK118" s="429"/>
      <c r="AL118" s="429"/>
      <c r="AM118" s="426"/>
      <c r="AN118" s="145"/>
    </row>
    <row r="119" spans="1:40">
      <c r="A119" s="140"/>
      <c r="B119" s="144"/>
      <c r="C119" s="140"/>
      <c r="D119" s="146"/>
      <c r="E119" s="426"/>
      <c r="F119" s="426"/>
      <c r="G119" s="426"/>
      <c r="H119" s="426"/>
      <c r="I119" s="426"/>
      <c r="J119" s="426"/>
      <c r="K119" s="426"/>
      <c r="L119" s="426"/>
      <c r="M119" s="426"/>
      <c r="N119" s="426"/>
      <c r="O119" s="426"/>
      <c r="P119" s="426"/>
      <c r="Q119" s="426"/>
      <c r="R119" s="426"/>
      <c r="S119" s="426"/>
      <c r="T119" s="426"/>
      <c r="U119" s="426"/>
      <c r="V119" s="426"/>
      <c r="W119" s="426"/>
      <c r="X119" s="426"/>
      <c r="Y119" s="426"/>
      <c r="Z119" s="426"/>
      <c r="AA119" s="426"/>
      <c r="AB119" s="426"/>
      <c r="AC119" s="426"/>
      <c r="AD119" s="426"/>
      <c r="AE119" s="426"/>
      <c r="AF119" s="426"/>
      <c r="AG119" s="426"/>
      <c r="AH119" s="426"/>
      <c r="AI119" s="426"/>
      <c r="AJ119" s="426"/>
      <c r="AK119" s="426"/>
      <c r="AL119" s="426"/>
      <c r="AM119" s="426"/>
      <c r="AN119" s="145"/>
    </row>
    <row r="120" spans="1:40">
      <c r="A120" s="140"/>
      <c r="B120" s="144"/>
      <c r="C120" s="140"/>
      <c r="D120" s="146" t="s">
        <v>162</v>
      </c>
      <c r="E120" s="430" t="s">
        <v>964</v>
      </c>
      <c r="F120" s="355"/>
      <c r="G120" s="355"/>
      <c r="H120" s="355"/>
      <c r="I120" s="355"/>
      <c r="J120" s="355"/>
      <c r="K120" s="355"/>
      <c r="L120" s="355"/>
      <c r="M120" s="355"/>
      <c r="N120" s="355"/>
      <c r="O120" s="355"/>
      <c r="P120" s="355"/>
      <c r="Q120" s="355"/>
      <c r="R120" s="355"/>
      <c r="S120" s="355"/>
      <c r="T120" s="355"/>
      <c r="U120" s="355"/>
      <c r="V120" s="355"/>
      <c r="W120" s="355"/>
      <c r="X120" s="355"/>
      <c r="Y120" s="355"/>
      <c r="Z120" s="355"/>
      <c r="AA120" s="355"/>
      <c r="AB120" s="355"/>
      <c r="AC120" s="355"/>
      <c r="AD120" s="355"/>
      <c r="AE120" s="355"/>
      <c r="AF120" s="355"/>
      <c r="AG120" s="355"/>
      <c r="AH120" s="355"/>
      <c r="AI120" s="355"/>
      <c r="AJ120" s="355"/>
      <c r="AK120" s="355"/>
      <c r="AL120" s="355"/>
      <c r="AM120" s="355"/>
      <c r="AN120" s="145"/>
    </row>
    <row r="121" spans="1:40">
      <c r="A121" s="140"/>
      <c r="B121" s="161"/>
      <c r="C121" s="150"/>
      <c r="D121" s="150"/>
      <c r="E121" s="150"/>
      <c r="F121" s="150"/>
      <c r="G121" s="150"/>
      <c r="H121" s="150"/>
      <c r="I121" s="150"/>
      <c r="J121" s="150"/>
      <c r="K121" s="150"/>
      <c r="L121" s="150"/>
      <c r="M121" s="150"/>
      <c r="N121" s="150"/>
      <c r="O121" s="150"/>
      <c r="P121" s="150"/>
      <c r="Q121" s="150"/>
      <c r="R121" s="150"/>
      <c r="S121" s="150"/>
      <c r="T121" s="150"/>
      <c r="U121" s="150"/>
      <c r="V121" s="150"/>
      <c r="W121" s="150"/>
      <c r="X121" s="150"/>
      <c r="Y121" s="150"/>
      <c r="Z121" s="150"/>
      <c r="AA121" s="150"/>
      <c r="AB121" s="150"/>
      <c r="AC121" s="150"/>
      <c r="AD121" s="150"/>
      <c r="AE121" s="150"/>
      <c r="AF121" s="150"/>
      <c r="AG121" s="150"/>
      <c r="AH121" s="150"/>
      <c r="AI121" s="150"/>
      <c r="AJ121" s="150"/>
      <c r="AK121" s="150"/>
      <c r="AL121" s="150"/>
      <c r="AM121" s="150"/>
      <c r="AN121" s="162"/>
    </row>
    <row r="122" spans="1:40">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c r="AA122" s="140"/>
      <c r="AB122" s="140"/>
      <c r="AC122" s="140"/>
      <c r="AD122" s="140"/>
      <c r="AE122" s="140"/>
      <c r="AF122" s="140"/>
      <c r="AG122" s="140"/>
      <c r="AH122" s="140"/>
      <c r="AI122" s="140"/>
      <c r="AJ122" s="140"/>
      <c r="AK122" s="140"/>
      <c r="AL122" s="140"/>
      <c r="AM122" s="140"/>
      <c r="AN122" s="140"/>
    </row>
    <row r="1000" ht="15" customHeight="1"/>
  </sheetData>
  <mergeCells count="41">
    <mergeCell ref="E113:AM114"/>
    <mergeCell ref="E117:AM119"/>
    <mergeCell ref="E120:AM120"/>
    <mergeCell ref="E98:AL99"/>
    <mergeCell ref="E100:AL101"/>
    <mergeCell ref="M102:AC104"/>
    <mergeCell ref="C110:AM110"/>
    <mergeCell ref="E111:AM111"/>
    <mergeCell ref="E112:AM112"/>
    <mergeCell ref="E96:AM97"/>
    <mergeCell ref="R62:AK62"/>
    <mergeCell ref="D64:AM65"/>
    <mergeCell ref="D67:AM68"/>
    <mergeCell ref="E72:AK73"/>
    <mergeCell ref="E76:AM76"/>
    <mergeCell ref="E77:AM77"/>
    <mergeCell ref="E78:AM78"/>
    <mergeCell ref="E79:AM79"/>
    <mergeCell ref="E80:AM81"/>
    <mergeCell ref="E89:AM90"/>
    <mergeCell ref="E91:AM93"/>
    <mergeCell ref="D48:AM49"/>
    <mergeCell ref="D53:AM53"/>
    <mergeCell ref="D54:AM55"/>
    <mergeCell ref="D56:AM57"/>
    <mergeCell ref="D59:P61"/>
    <mergeCell ref="R59:AK59"/>
    <mergeCell ref="R60:AK60"/>
    <mergeCell ref="R61:AK61"/>
    <mergeCell ref="C47:AM47"/>
    <mergeCell ref="C2:AM2"/>
    <mergeCell ref="D5:AM7"/>
    <mergeCell ref="D9:AL12"/>
    <mergeCell ref="D14:AL16"/>
    <mergeCell ref="D19:AM20"/>
    <mergeCell ref="D23:AM25"/>
    <mergeCell ref="D28:AM29"/>
    <mergeCell ref="D30:AM31"/>
    <mergeCell ref="D34:AM34"/>
    <mergeCell ref="D35:AM37"/>
    <mergeCell ref="D45:AM45"/>
  </mergeCells>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0D724-1752-46AF-ABAA-41273B6D8CBF}">
  <dimension ref="A1:BA66"/>
  <sheetViews>
    <sheetView zoomScaleNormal="100" workbookViewId="0">
      <selection activeCell="AX42" sqref="AX42"/>
    </sheetView>
  </sheetViews>
  <sheetFormatPr defaultColWidth="17.33203125" defaultRowHeight="14.4"/>
  <cols>
    <col min="1" max="1" width="5.5546875" style="72" customWidth="1"/>
    <col min="2" max="5" width="7" style="72" customWidth="1"/>
    <col min="6" max="6" width="6.6640625" style="72" customWidth="1"/>
    <col min="7" max="7" width="1.109375" style="72" customWidth="1"/>
    <col min="8" max="8" width="6.6640625" style="72" customWidth="1"/>
    <col min="9" max="9" width="7.6640625" style="72" customWidth="1"/>
    <col min="10" max="10" width="7.88671875" style="72" customWidth="1"/>
    <col min="11" max="11" width="7" style="72" customWidth="1"/>
    <col min="12" max="12" width="10.44140625" style="72" customWidth="1"/>
    <col min="13" max="13" width="1.109375" style="72" customWidth="1"/>
    <col min="14" max="18" width="6.6640625" style="72" customWidth="1"/>
    <col min="19" max="19" width="1.109375" style="72" customWidth="1"/>
    <col min="20" max="20" width="6" style="72" customWidth="1"/>
    <col min="21" max="21" width="7.44140625" style="72" customWidth="1"/>
    <col min="22" max="22" width="6.6640625" style="72" customWidth="1"/>
    <col min="23" max="23" width="8" style="72" customWidth="1"/>
    <col min="24" max="24" width="6.88671875" style="72" customWidth="1"/>
    <col min="25" max="25" width="1.109375" style="72" customWidth="1"/>
    <col min="26" max="26" width="6.88671875" style="72" customWidth="1"/>
    <col min="27" max="28" width="6.6640625" style="72" customWidth="1"/>
    <col min="29" max="29" width="7.6640625" style="72" customWidth="1"/>
    <col min="30" max="30" width="7.88671875" style="72" customWidth="1"/>
    <col min="31" max="31" width="0.5546875" style="72" customWidth="1"/>
    <col min="32" max="32" width="7.44140625" style="72" hidden="1" customWidth="1"/>
    <col min="33" max="35" width="2.88671875" style="72" hidden="1" customWidth="1"/>
    <col min="36" max="36" width="4.5546875" style="72" hidden="1" customWidth="1"/>
    <col min="37" max="40" width="6.6640625" style="72" hidden="1" customWidth="1"/>
    <col min="41" max="46" width="18" style="72" hidden="1" customWidth="1"/>
    <col min="47" max="48" width="6.6640625" style="72" hidden="1" customWidth="1"/>
    <col min="49" max="16384" width="17.33203125" style="72"/>
  </cols>
  <sheetData>
    <row r="1" spans="1:53" ht="23.25" customHeight="1">
      <c r="A1" s="80"/>
      <c r="B1" s="81"/>
      <c r="C1" s="82"/>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3"/>
      <c r="AF1" s="83"/>
      <c r="AG1" s="83"/>
      <c r="AH1" s="83"/>
      <c r="AI1" s="83"/>
      <c r="AJ1" s="83"/>
      <c r="AK1" s="83"/>
      <c r="AL1" s="84"/>
      <c r="AM1" s="80"/>
      <c r="AN1" s="80"/>
      <c r="AO1" s="80"/>
      <c r="AP1" s="80"/>
      <c r="AQ1" s="80"/>
      <c r="AR1" s="80"/>
      <c r="AS1" s="80"/>
      <c r="AT1" s="80"/>
      <c r="AU1" s="80"/>
    </row>
    <row r="2" spans="1:53" ht="23.25" customHeight="1">
      <c r="A2" s="80"/>
      <c r="B2" s="435" t="s">
        <v>903</v>
      </c>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s="376"/>
      <c r="AE2" s="83"/>
      <c r="AF2" s="83"/>
      <c r="AG2" s="83"/>
      <c r="AH2" s="83"/>
      <c r="AI2" s="83"/>
      <c r="AJ2" s="83"/>
      <c r="AK2" s="83"/>
      <c r="AL2" s="84"/>
      <c r="AM2" s="80"/>
      <c r="AN2" s="80"/>
      <c r="AO2" s="80"/>
      <c r="AP2" s="80"/>
      <c r="AQ2" s="80"/>
      <c r="AR2" s="80"/>
      <c r="AS2" s="80"/>
      <c r="AT2" s="80"/>
      <c r="AU2" s="80"/>
    </row>
    <row r="3" spans="1:53" ht="18" customHeight="1">
      <c r="A3" s="80"/>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3"/>
      <c r="AF3" s="83"/>
      <c r="AG3" s="86"/>
      <c r="AH3" s="83"/>
      <c r="AI3" s="83"/>
      <c r="AJ3" s="83"/>
      <c r="AK3" s="83"/>
      <c r="AL3" s="84"/>
      <c r="AM3" s="80"/>
      <c r="AN3" s="80"/>
      <c r="AO3" s="80"/>
      <c r="AP3" s="80"/>
      <c r="AQ3" s="80"/>
      <c r="AR3" s="80"/>
      <c r="AS3" s="80"/>
      <c r="AT3" s="80"/>
      <c r="AU3" s="80"/>
      <c r="AX3" s="277"/>
      <c r="AY3" s="271"/>
      <c r="AZ3" s="271"/>
      <c r="BA3" s="271"/>
    </row>
    <row r="4" spans="1:53" ht="15.6">
      <c r="A4" s="87"/>
      <c r="B4" s="436" t="s">
        <v>73</v>
      </c>
      <c r="C4" s="375"/>
      <c r="D4" s="375"/>
      <c r="E4" s="88" t="s">
        <v>2</v>
      </c>
      <c r="F4" s="87"/>
      <c r="G4" s="89"/>
      <c r="H4" s="89"/>
      <c r="I4" s="437" t="s">
        <v>74</v>
      </c>
      <c r="J4" s="375"/>
      <c r="K4" s="375"/>
      <c r="L4" s="375"/>
      <c r="M4" s="375"/>
      <c r="N4" s="438" t="s">
        <v>75</v>
      </c>
      <c r="O4" s="375"/>
      <c r="P4" s="375"/>
      <c r="Q4" s="90">
        <v>110</v>
      </c>
      <c r="R4" s="91" t="s">
        <v>76</v>
      </c>
      <c r="S4" s="439">
        <v>5</v>
      </c>
      <c r="T4" s="376"/>
      <c r="U4" s="440" t="s">
        <v>77</v>
      </c>
      <c r="V4" s="375"/>
      <c r="W4" s="441"/>
      <c r="X4" s="92">
        <f>IF(Q4="?","?",IF(S4="?","?",FLOOR(Q4*((0.0333*S4)+1),1)))</f>
        <v>128</v>
      </c>
      <c r="Y4" s="80"/>
      <c r="Z4" s="89"/>
      <c r="AA4" s="87"/>
      <c r="AB4" s="436" t="s">
        <v>78</v>
      </c>
      <c r="AC4" s="375"/>
      <c r="AD4" s="93">
        <v>3</v>
      </c>
      <c r="AE4" s="94"/>
      <c r="AF4" s="94"/>
      <c r="AG4" s="94"/>
      <c r="AH4" s="94"/>
      <c r="AI4" s="94"/>
      <c r="AJ4" s="94"/>
      <c r="AK4" s="94"/>
      <c r="AL4" s="95"/>
      <c r="AM4" s="87"/>
      <c r="AN4" s="87"/>
      <c r="AO4" s="87"/>
      <c r="AP4" s="87"/>
      <c r="AQ4" s="87"/>
      <c r="AR4" s="87"/>
      <c r="AS4" s="87"/>
      <c r="AT4" s="87"/>
      <c r="AU4" s="87"/>
      <c r="AX4" s="271"/>
      <c r="AY4" s="271"/>
      <c r="AZ4" s="271"/>
      <c r="BA4" s="271"/>
    </row>
    <row r="5" spans="1:53" ht="12" customHeight="1">
      <c r="A5" s="96"/>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3"/>
      <c r="AF5" s="83"/>
      <c r="AG5" s="83"/>
      <c r="AH5" s="84" t="s">
        <v>79</v>
      </c>
      <c r="AI5" s="84" t="s">
        <v>79</v>
      </c>
      <c r="AJ5" s="84"/>
      <c r="AK5" s="83"/>
      <c r="AL5" s="83"/>
      <c r="AM5" s="83"/>
      <c r="AN5" s="80"/>
      <c r="AO5" s="80"/>
      <c r="AP5" s="80"/>
      <c r="AQ5" s="80"/>
      <c r="AR5" s="80"/>
      <c r="AS5" s="80"/>
      <c r="AT5" s="80"/>
      <c r="AU5" s="80"/>
      <c r="AX5" s="271"/>
      <c r="AY5" s="271"/>
      <c r="AZ5" s="271"/>
      <c r="BA5" s="271"/>
    </row>
    <row r="6" spans="1:53">
      <c r="A6" s="89"/>
      <c r="B6" s="443" t="s">
        <v>80</v>
      </c>
      <c r="C6" s="444"/>
      <c r="D6" s="445"/>
      <c r="E6" s="97" t="s">
        <v>81</v>
      </c>
      <c r="F6" s="98" t="s">
        <v>82</v>
      </c>
      <c r="G6" s="80"/>
      <c r="H6" s="443" t="s">
        <v>83</v>
      </c>
      <c r="I6" s="444"/>
      <c r="J6" s="445"/>
      <c r="K6" s="97" t="str">
        <f>E6</f>
        <v>Max</v>
      </c>
      <c r="L6" s="98" t="s">
        <v>82</v>
      </c>
      <c r="M6" s="80"/>
      <c r="N6" s="443" t="s">
        <v>84</v>
      </c>
      <c r="O6" s="444"/>
      <c r="P6" s="445"/>
      <c r="Q6" s="97" t="str">
        <f>K6</f>
        <v>Max</v>
      </c>
      <c r="R6" s="98" t="s">
        <v>82</v>
      </c>
      <c r="S6" s="80"/>
      <c r="T6" s="443" t="s">
        <v>85</v>
      </c>
      <c r="U6" s="444"/>
      <c r="V6" s="445"/>
      <c r="W6" s="97" t="s">
        <v>81</v>
      </c>
      <c r="X6" s="99" t="s">
        <v>82</v>
      </c>
      <c r="Y6" s="80"/>
      <c r="Z6" s="443" t="s">
        <v>86</v>
      </c>
      <c r="AA6" s="444"/>
      <c r="AB6" s="445"/>
      <c r="AC6" s="97" t="s">
        <v>81</v>
      </c>
      <c r="AD6" s="99" t="s">
        <v>82</v>
      </c>
      <c r="AE6" s="83"/>
      <c r="AF6" s="83"/>
      <c r="AG6" s="83"/>
      <c r="AH6" s="84" t="s">
        <v>1</v>
      </c>
      <c r="AI6" s="84">
        <v>1</v>
      </c>
      <c r="AJ6" s="84"/>
      <c r="AK6" s="83"/>
      <c r="AL6" s="83"/>
      <c r="AM6" s="83"/>
      <c r="AN6" s="80"/>
      <c r="AO6" s="80"/>
      <c r="AP6" s="80"/>
      <c r="AQ6" s="80"/>
      <c r="AR6" s="80"/>
      <c r="AS6" s="80"/>
      <c r="AT6" s="80"/>
      <c r="AU6" s="80"/>
    </row>
    <row r="7" spans="1:53" ht="14.25" customHeight="1">
      <c r="A7" s="89"/>
      <c r="B7" s="446" t="s">
        <v>87</v>
      </c>
      <c r="C7" s="447"/>
      <c r="D7" s="448"/>
      <c r="E7" s="100">
        <v>165</v>
      </c>
      <c r="F7" s="101">
        <f t="shared" ref="F7:F8" si="0">E7*0.9</f>
        <v>148.5</v>
      </c>
      <c r="G7" s="80"/>
      <c r="H7" s="449" t="s">
        <v>91</v>
      </c>
      <c r="I7" s="413"/>
      <c r="J7" s="450"/>
      <c r="K7" s="100">
        <v>95</v>
      </c>
      <c r="L7" s="101">
        <f t="shared" ref="L7:L8" si="1">K7*0.9</f>
        <v>85.5</v>
      </c>
      <c r="M7" s="80"/>
      <c r="N7" s="446" t="s">
        <v>8</v>
      </c>
      <c r="O7" s="447"/>
      <c r="P7" s="448"/>
      <c r="Q7" s="100">
        <v>180</v>
      </c>
      <c r="R7" s="101">
        <f t="shared" ref="R7:R8" si="2">Q7*0.9</f>
        <v>162</v>
      </c>
      <c r="S7" s="80"/>
      <c r="T7" s="451" t="s">
        <v>89</v>
      </c>
      <c r="U7" s="413"/>
      <c r="V7" s="450"/>
      <c r="W7" s="100">
        <v>62.5</v>
      </c>
      <c r="X7" s="101">
        <f t="shared" ref="X7:X8" si="3">W7*0.9</f>
        <v>56.25</v>
      </c>
      <c r="Y7" s="80"/>
      <c r="Z7" s="451" t="s">
        <v>90</v>
      </c>
      <c r="AA7" s="413"/>
      <c r="AB7" s="450"/>
      <c r="AC7" s="100">
        <v>100</v>
      </c>
      <c r="AD7" s="101">
        <f t="shared" ref="AD7:AD8" si="4">AC7*0.9</f>
        <v>90</v>
      </c>
      <c r="AE7" s="83"/>
      <c r="AF7" s="83"/>
      <c r="AG7" s="83"/>
      <c r="AH7" s="84" t="s">
        <v>2</v>
      </c>
      <c r="AI7" s="84">
        <v>2</v>
      </c>
      <c r="AJ7" s="84"/>
      <c r="AK7" s="83"/>
      <c r="AL7" s="83"/>
      <c r="AM7" s="83"/>
      <c r="AN7" s="80"/>
      <c r="AO7" s="80"/>
      <c r="AP7" s="80"/>
      <c r="AQ7" s="80"/>
      <c r="AR7" s="80"/>
      <c r="AS7" s="80"/>
      <c r="AT7" s="80"/>
      <c r="AU7" s="80"/>
    </row>
    <row r="8" spans="1:53" ht="14.25" customHeight="1">
      <c r="A8" s="89"/>
      <c r="B8" s="452" t="s">
        <v>113</v>
      </c>
      <c r="C8" s="419"/>
      <c r="D8" s="453"/>
      <c r="E8" s="102">
        <v>140</v>
      </c>
      <c r="F8" s="101">
        <f t="shared" si="0"/>
        <v>126</v>
      </c>
      <c r="G8" s="80"/>
      <c r="H8" s="452" t="s">
        <v>21</v>
      </c>
      <c r="I8" s="419"/>
      <c r="J8" s="453"/>
      <c r="K8" s="102">
        <v>80</v>
      </c>
      <c r="L8" s="101">
        <f t="shared" si="1"/>
        <v>72</v>
      </c>
      <c r="M8" s="80"/>
      <c r="N8" s="452" t="s">
        <v>63</v>
      </c>
      <c r="O8" s="419"/>
      <c r="P8" s="453"/>
      <c r="Q8" s="102">
        <v>160</v>
      </c>
      <c r="R8" s="101">
        <f t="shared" si="2"/>
        <v>144</v>
      </c>
      <c r="S8" s="80"/>
      <c r="T8" s="452" t="s">
        <v>117</v>
      </c>
      <c r="U8" s="419"/>
      <c r="V8" s="453"/>
      <c r="W8" s="102">
        <v>55</v>
      </c>
      <c r="X8" s="101">
        <f t="shared" si="3"/>
        <v>49.5</v>
      </c>
      <c r="Y8" s="80"/>
      <c r="Z8" s="452" t="s">
        <v>93</v>
      </c>
      <c r="AA8" s="419"/>
      <c r="AB8" s="453"/>
      <c r="AC8" s="102">
        <v>80</v>
      </c>
      <c r="AD8" s="101">
        <f t="shared" si="4"/>
        <v>72</v>
      </c>
      <c r="AE8" s="83"/>
      <c r="AF8" s="80"/>
      <c r="AG8" s="80"/>
      <c r="AH8" s="84">
        <f>IF(E4=AH5,1,IF(E4=AH6,5,2.5))</f>
        <v>2.5</v>
      </c>
      <c r="AI8" s="84">
        <v>3</v>
      </c>
      <c r="AJ8" s="84"/>
      <c r="AK8" s="83"/>
      <c r="AL8" s="83"/>
      <c r="AM8" s="83"/>
      <c r="AN8" s="80"/>
      <c r="AO8" s="80"/>
      <c r="AP8" s="80"/>
      <c r="AQ8" s="80"/>
      <c r="AR8" s="80"/>
      <c r="AS8" s="80"/>
      <c r="AT8" s="80"/>
      <c r="AU8" s="80"/>
    </row>
    <row r="9" spans="1:53" ht="6" customHeight="1">
      <c r="A9" s="89"/>
      <c r="B9" s="81"/>
      <c r="C9" s="81"/>
      <c r="D9" s="81"/>
      <c r="E9" s="103"/>
      <c r="F9" s="104"/>
      <c r="G9" s="80"/>
      <c r="H9" s="81"/>
      <c r="I9" s="81"/>
      <c r="J9" s="81"/>
      <c r="K9" s="103"/>
      <c r="L9" s="104"/>
      <c r="M9" s="80"/>
      <c r="N9" s="81"/>
      <c r="O9" s="81"/>
      <c r="P9" s="81"/>
      <c r="Q9" s="103"/>
      <c r="R9" s="104"/>
      <c r="S9" s="80"/>
      <c r="T9" s="81"/>
      <c r="U9" s="81"/>
      <c r="V9" s="81"/>
      <c r="W9" s="103"/>
      <c r="X9" s="104"/>
      <c r="Y9" s="80"/>
      <c r="Z9" s="81"/>
      <c r="AA9" s="81"/>
      <c r="AB9" s="81"/>
      <c r="AC9" s="103"/>
      <c r="AD9" s="104"/>
      <c r="AE9" s="83"/>
      <c r="AF9" s="80"/>
      <c r="AG9" s="80"/>
      <c r="AH9" s="84"/>
      <c r="AI9" s="84"/>
      <c r="AJ9" s="84"/>
      <c r="AK9" s="83"/>
      <c r="AL9" s="83"/>
      <c r="AM9" s="83"/>
      <c r="AN9" s="80"/>
      <c r="AO9" s="80"/>
      <c r="AP9" s="80"/>
      <c r="AQ9" s="80"/>
      <c r="AR9" s="80"/>
      <c r="AS9" s="80"/>
      <c r="AT9" s="80"/>
      <c r="AU9" s="80"/>
    </row>
    <row r="10" spans="1:53" ht="12" customHeight="1">
      <c r="A10" s="89"/>
      <c r="B10" s="442" t="str">
        <f>IF(AD4=AI8,"Day 15: REST",0)</f>
        <v>Day 15: REST</v>
      </c>
      <c r="C10" s="375"/>
      <c r="D10" s="375"/>
      <c r="E10" s="375"/>
      <c r="F10" s="375"/>
      <c r="G10" s="375"/>
      <c r="H10" s="375"/>
      <c r="I10" s="375"/>
      <c r="J10" s="375"/>
      <c r="K10" s="375"/>
      <c r="L10" s="375"/>
      <c r="M10" s="375"/>
      <c r="N10" s="375"/>
      <c r="O10" s="375"/>
      <c r="P10" s="375"/>
      <c r="Q10" s="375"/>
      <c r="R10" s="375"/>
      <c r="S10" s="375"/>
      <c r="T10" s="375"/>
      <c r="U10" s="375"/>
      <c r="V10" s="375"/>
      <c r="W10" s="375"/>
      <c r="X10" s="375"/>
      <c r="Y10" s="375"/>
      <c r="Z10" s="375"/>
      <c r="AA10" s="375"/>
      <c r="AB10" s="375"/>
      <c r="AC10" s="375"/>
      <c r="AD10" s="376"/>
      <c r="AE10" s="80"/>
      <c r="AF10" s="80"/>
      <c r="AG10" s="80"/>
      <c r="AH10" s="83"/>
      <c r="AI10" s="83"/>
      <c r="AJ10" s="83"/>
      <c r="AK10" s="83"/>
      <c r="AL10" s="83"/>
      <c r="AM10" s="83"/>
      <c r="AN10" s="80"/>
      <c r="AO10" s="80"/>
      <c r="AP10" s="80"/>
      <c r="AQ10" s="80"/>
      <c r="AR10" s="80"/>
      <c r="AS10" s="80"/>
      <c r="AT10" s="80"/>
      <c r="AU10" s="80"/>
    </row>
    <row r="11" spans="1:53" ht="14.25" customHeight="1">
      <c r="A11" s="89"/>
      <c r="B11" s="105" t="s">
        <v>94</v>
      </c>
      <c r="C11" s="106">
        <f>IF(AD4=AI6,1,IF(AD4=AI7,8,16))</f>
        <v>16</v>
      </c>
      <c r="D11" s="458" t="s">
        <v>95</v>
      </c>
      <c r="E11" s="355"/>
      <c r="F11" s="355"/>
      <c r="G11" s="455"/>
      <c r="H11" s="459"/>
      <c r="I11" s="460"/>
      <c r="J11" s="460"/>
      <c r="K11" s="461" t="s">
        <v>967</v>
      </c>
      <c r="L11" s="460"/>
      <c r="M11" s="460"/>
      <c r="N11" s="460"/>
      <c r="O11" s="460"/>
      <c r="P11" s="460"/>
      <c r="Q11" s="460"/>
      <c r="R11" s="460"/>
      <c r="S11" s="460"/>
      <c r="T11" s="460"/>
      <c r="U11" s="460"/>
      <c r="V11" s="460"/>
      <c r="W11" s="460"/>
      <c r="X11" s="460"/>
      <c r="Y11" s="460"/>
      <c r="Z11" s="460"/>
      <c r="AA11" s="460"/>
      <c r="AB11" s="462"/>
      <c r="AC11" s="107" t="s">
        <v>96</v>
      </c>
      <c r="AD11" s="108" t="s">
        <v>97</v>
      </c>
      <c r="AE11" s="83"/>
      <c r="AF11" s="80"/>
      <c r="AG11" s="80"/>
      <c r="AH11" s="83"/>
      <c r="AI11" s="83"/>
      <c r="AJ11" s="83"/>
      <c r="AK11" s="83"/>
      <c r="AL11" s="83"/>
      <c r="AM11" s="83"/>
      <c r="AN11" s="80"/>
      <c r="AO11" s="80"/>
      <c r="AP11" s="80"/>
      <c r="AQ11" s="80"/>
      <c r="AR11" s="80"/>
      <c r="AS11" s="80"/>
      <c r="AT11" s="80"/>
      <c r="AU11" s="80"/>
      <c r="AX11" s="277" t="s">
        <v>941</v>
      </c>
    </row>
    <row r="12" spans="1:53" ht="14.25" customHeight="1">
      <c r="A12" s="81"/>
      <c r="B12" s="454" t="str">
        <f t="shared" ref="B12:B13" si="5">H7</f>
        <v>Close Grip Bench</v>
      </c>
      <c r="C12" s="355"/>
      <c r="D12" s="355"/>
      <c r="E12" s="355"/>
      <c r="F12" s="355"/>
      <c r="G12" s="455"/>
      <c r="H12" s="109">
        <f>IF($AD$4=$AI$5,"",IF($AD$4=1,(FLOOR($L$7*0.735,$AH$8)),IF($AD$4=2,(FLOOR($L$7*0.77,$AH$8)),CEILING($L$7*0.795,$AH$8))))</f>
        <v>70</v>
      </c>
      <c r="I12" s="110">
        <f>IF($AD$4=$AI$5,0,IF($AD$4=1,4,IF($AD$4=2,3,6)))</f>
        <v>6</v>
      </c>
      <c r="J12" s="111" t="str">
        <f>IF($AD$4=$AI$5,"",IF($AD$4=1,(FLOOR($L$7*0.735,$AH$8)),IF($AD$4=2,(FLOOR($L$7*0.77,$AH$8)),"- o")))</f>
        <v>- o</v>
      </c>
      <c r="K12" s="112" t="str">
        <f>IF($AD$4=$AI$5,0,IF($AD$4=1,4,IF($AD$4=2,3,"r -")))</f>
        <v>r -</v>
      </c>
      <c r="L12" s="463">
        <f>IF($AD$4=$AI$5,"",IF($AD$4=1,(FLOOR($L$7*0.735,$AH$8)),IF($AD$4=2,(FLOOR($L$7*0.77,$AH$8)),CEILING($L$7*0.835,$AH$8))))</f>
        <v>72.5</v>
      </c>
      <c r="M12" s="464"/>
      <c r="N12" s="112">
        <f>IF($AD$4=$AI$5,0,IF($AD$4=1,4,IF($AD$4=2,3,4)))</f>
        <v>4</v>
      </c>
      <c r="O12" s="111" t="str">
        <f>IF($AD$4=$AI$5,"",IF($AD$4=1,(FLOOR($L$7*0.735,$AH$8)),IF($AD$4=2,(FLOOR($L$7*0.77,$AH$8)),"- o")))</f>
        <v>- o</v>
      </c>
      <c r="P12" s="112" t="str">
        <f>IF($AD$4=$AI$5,0,IF($AD$4=1,4,IF($AD$4=2,3,"r -")))</f>
        <v>r -</v>
      </c>
      <c r="Q12" s="111">
        <f>IF($AD$4=$AI$5,"",IF($AD$4=1,(CEILING($L$7*0.735,$AH$8)+$AH$8),IF($AD$4=2,(CEILING($L$7*0.77,$AH$8+$AH$8)),CEILING($L$7*0.885,$AH$8))))</f>
        <v>77.5</v>
      </c>
      <c r="R12" s="112">
        <f>IF($AD$4=$AI$5,0,IF($AD$4=1,4,IF($AD$4=2,3,2)))</f>
        <v>2</v>
      </c>
      <c r="S12" s="456">
        <f>IF($AD$4=$AI$5,"",IF($AD$4=1,(CEILING($L$7*0.735,$AH$8)+$AH$8),IF($AD$4=2,(CEILING($L$7*0.77,$AH$8)+$AH$8),0)))</f>
        <v>0</v>
      </c>
      <c r="T12" s="447"/>
      <c r="U12" s="112">
        <f>IF($AD$4=$AI$5,0,IF($AD$4=1,4,IF($AD$4=2,3,0)))</f>
        <v>0</v>
      </c>
      <c r="V12" s="111">
        <f>IF($AD$4=$AI$5,"",IF($AD$4=1,(CEILING($L$7*0.735,$AH$8)+$AH$8+$AH$8),IF($AD$4=2,(CEILING($L$7*0.77,$AH$8)+$AH$8),0)))</f>
        <v>0</v>
      </c>
      <c r="W12" s="112">
        <f>IF($AD$4=$AI$5,0,IF($AD$4=1,4,IF($AD$4=2,3,0)))</f>
        <v>0</v>
      </c>
      <c r="X12" s="111">
        <f>IF($AD$4=$AI$5,"",IF($AD$4=1,0,IF($AD$4=2,(CEILING($L$7*0.77,$AH$8)+$AH$8+$AH$8),0)))</f>
        <v>0</v>
      </c>
      <c r="Y12" s="457">
        <f>IF($AD$4=$AI$5,0,IF($AD$4=1,0,IF($AD$4=2,3,0)))</f>
        <v>0</v>
      </c>
      <c r="Z12" s="448"/>
      <c r="AA12" s="113">
        <f>IF($AD$4=$AI$5,"",IF($AD$4=1,0,IF($AD$4=2,0,0)))</f>
        <v>0</v>
      </c>
      <c r="AB12" s="112">
        <f>IF($AD$4=$AI$5,0,IF($AD$4=1,0,IF($AD$4=2,0,0)))</f>
        <v>0</v>
      </c>
      <c r="AC12" s="107">
        <f>IF(AD4=3,(H12*I12),(H12*I12)+(J12*K12)+(L12*N12)+(O12*P12)+(Q12*R12)+(S12*U12)+(V12*W12)+(X12*Y12)+(AA12*AB12))</f>
        <v>420</v>
      </c>
      <c r="AD12" s="114">
        <f>IF(AD4=3,(I12/(100-(100*(H12/L7)))),(I12/(100-(100*(H12/L7))))+(K12/(100-(100*(J12/L7))))+(N12/(100-(100*(L12/L7))))+(P12/(100-(100*(O12/L7))))+(R12/(100-(100*(Q12/L7))))+(U12/(100-(100*(S12/L7))))+(W12/(100-(100*(V12/L7))))+(Y12/(100-(100*(X12/L7))))+(AB12/(100-(100*(AA12/L7)))))</f>
        <v>0.33096774193548378</v>
      </c>
      <c r="AE12" s="83"/>
      <c r="AF12" s="80"/>
      <c r="AG12" s="80"/>
      <c r="AH12" s="83"/>
      <c r="AI12" s="83"/>
      <c r="AJ12" s="89"/>
      <c r="AK12" s="89"/>
      <c r="AL12" s="89"/>
      <c r="AM12" s="83"/>
      <c r="AN12" s="80"/>
      <c r="AO12" s="80"/>
      <c r="AP12" s="80"/>
      <c r="AQ12" s="80"/>
      <c r="AR12" s="80"/>
      <c r="AS12" s="80"/>
      <c r="AT12" s="80"/>
      <c r="AU12" s="80"/>
    </row>
    <row r="13" spans="1:53" ht="14.25" customHeight="1">
      <c r="A13" s="81"/>
      <c r="B13" s="465" t="str">
        <f t="shared" si="5"/>
        <v>Incline Bench</v>
      </c>
      <c r="C13" s="466"/>
      <c r="D13" s="466"/>
      <c r="E13" s="466"/>
      <c r="F13" s="466"/>
      <c r="G13" s="466"/>
      <c r="H13" s="115">
        <f>IF($AD$4=$AI$5,"",IF($AD$4=1,CEILING($L$8/(0.995+(0.0333*12)),AH8),IF($AD$4=2,CEILING($L$8/(0.995+(0.0333*10)),AH8),CEILING($L$8/(0.995+(0.0333*15)),AH8))))</f>
        <v>50</v>
      </c>
      <c r="I13" s="116" t="str">
        <f>IF($AD$4=$AI$5,"",IF($AD$4=1,"10+",IF($AD$4=2,"x 8+","12+")))</f>
        <v>12+</v>
      </c>
      <c r="J13" s="117" t="str">
        <f>IF($AD$4=$AI$5,"",IF($AD$4=1,"MRS:8+",IF($AD$4=2,"MRS:6+","MRS:10+")))</f>
        <v>MRS:10+</v>
      </c>
      <c r="K13" s="118">
        <f>IF($AD$4=$AI$5,"",IF($AD$4=1,FLOOR($L$8/(0.995+(0.0333*15)),AH8),IF($AD$4=2,FLOOR($L$8/(0.995+(0.0333*12)),AH8),FLOOR($L$8/(0.995+(0.0333*18)),AH8))))</f>
        <v>45</v>
      </c>
      <c r="L13" s="467" t="str">
        <f>IF($AD$4=$AI$5,"",IF($AD$4=1," Repeat:  EMOM until you fail to complete 5 reps",IF($AD$4=2," Repeat:  EMOM until you fail to complete 4 reps"," Repeat:  EMOM until you fail to complete 6 reps")))</f>
        <v xml:space="preserve"> Repeat:  EMOM until you fail to complete 6 reps</v>
      </c>
      <c r="M13" s="419"/>
      <c r="N13" s="419"/>
      <c r="O13" s="419"/>
      <c r="P13" s="419"/>
      <c r="Q13" s="419"/>
      <c r="R13" s="419"/>
      <c r="S13" s="419"/>
      <c r="T13" s="419"/>
      <c r="U13" s="419"/>
      <c r="V13" s="419"/>
      <c r="W13" s="419"/>
      <c r="X13" s="419"/>
      <c r="Y13" s="419"/>
      <c r="Z13" s="419"/>
      <c r="AA13" s="419"/>
      <c r="AB13" s="453"/>
      <c r="AC13" s="119"/>
      <c r="AD13" s="120" t="s">
        <v>98</v>
      </c>
      <c r="AE13" s="83"/>
      <c r="AF13" s="80"/>
      <c r="AG13" s="80"/>
      <c r="AH13" s="83"/>
      <c r="AI13" s="83"/>
      <c r="AJ13" s="83"/>
      <c r="AK13" s="83"/>
      <c r="AL13" s="83"/>
      <c r="AM13" s="83"/>
      <c r="AN13" s="80"/>
      <c r="AO13" s="80"/>
      <c r="AP13" s="80"/>
      <c r="AQ13" s="80"/>
      <c r="AR13" s="80"/>
      <c r="AS13" s="80"/>
      <c r="AT13" s="80"/>
      <c r="AU13" s="80"/>
    </row>
    <row r="14" spans="1:53" ht="6" customHeight="1">
      <c r="A14" s="81"/>
      <c r="B14" s="81"/>
      <c r="C14" s="82"/>
      <c r="D14" s="103"/>
      <c r="E14" s="103"/>
      <c r="F14" s="103"/>
      <c r="G14" s="80"/>
      <c r="H14" s="80"/>
      <c r="I14" s="80"/>
      <c r="J14" s="80"/>
      <c r="K14" s="80"/>
      <c r="L14" s="80"/>
      <c r="M14" s="80"/>
      <c r="N14" s="80"/>
      <c r="O14" s="80"/>
      <c r="P14" s="80"/>
      <c r="Q14" s="80"/>
      <c r="R14" s="80"/>
      <c r="S14" s="80"/>
      <c r="T14" s="80"/>
      <c r="U14" s="80"/>
      <c r="V14" s="80"/>
      <c r="W14" s="80"/>
      <c r="X14" s="80"/>
      <c r="Y14" s="80"/>
      <c r="Z14" s="80"/>
      <c r="AA14" s="80"/>
      <c r="AB14" s="80"/>
      <c r="AC14" s="80"/>
      <c r="AD14" s="121"/>
      <c r="AE14" s="83"/>
      <c r="AF14" s="80"/>
      <c r="AG14" s="80"/>
      <c r="AH14" s="83"/>
      <c r="AI14" s="83"/>
      <c r="AJ14" s="83"/>
      <c r="AK14" s="83"/>
      <c r="AL14" s="83"/>
      <c r="AM14" s="83"/>
      <c r="AN14" s="80"/>
      <c r="AO14" s="80"/>
      <c r="AP14" s="80"/>
      <c r="AQ14" s="80"/>
      <c r="AR14" s="80"/>
      <c r="AS14" s="80"/>
      <c r="AT14" s="80"/>
      <c r="AU14" s="80"/>
    </row>
    <row r="15" spans="1:53" ht="14.25" customHeight="1">
      <c r="A15" s="81"/>
      <c r="B15" s="122" t="s">
        <v>94</v>
      </c>
      <c r="C15" s="123">
        <f>C11+1</f>
        <v>17</v>
      </c>
      <c r="D15" s="468" t="s">
        <v>99</v>
      </c>
      <c r="E15" s="444"/>
      <c r="F15" s="444"/>
      <c r="G15" s="445"/>
      <c r="H15" s="469"/>
      <c r="I15" s="410"/>
      <c r="J15" s="410"/>
      <c r="K15" s="470" t="s">
        <v>100</v>
      </c>
      <c r="L15" s="410"/>
      <c r="M15" s="410"/>
      <c r="N15" s="410"/>
      <c r="O15" s="410"/>
      <c r="P15" s="410"/>
      <c r="Q15" s="410"/>
      <c r="R15" s="410"/>
      <c r="S15" s="410"/>
      <c r="T15" s="410"/>
      <c r="U15" s="410"/>
      <c r="V15" s="410"/>
      <c r="W15" s="410"/>
      <c r="X15" s="410"/>
      <c r="Y15" s="410"/>
      <c r="Z15" s="410"/>
      <c r="AA15" s="410"/>
      <c r="AB15" s="471"/>
      <c r="AC15" s="124" t="s">
        <v>96</v>
      </c>
      <c r="AD15" s="125" t="s">
        <v>97</v>
      </c>
      <c r="AE15" s="83"/>
      <c r="AF15" s="80"/>
      <c r="AG15" s="80"/>
      <c r="AH15" s="83"/>
      <c r="AI15" s="84"/>
      <c r="AJ15" s="83"/>
      <c r="AK15" s="83"/>
      <c r="AL15" s="83"/>
      <c r="AM15" s="83"/>
      <c r="AN15" s="80"/>
      <c r="AO15" s="80"/>
      <c r="AP15" s="80"/>
      <c r="AQ15" s="80"/>
      <c r="AR15" s="80"/>
      <c r="AS15" s="80"/>
      <c r="AT15" s="80"/>
      <c r="AU15" s="80"/>
      <c r="AX15" s="271" t="s">
        <v>60</v>
      </c>
    </row>
    <row r="16" spans="1:53" ht="14.25" customHeight="1">
      <c r="A16" s="81"/>
      <c r="B16" s="454" t="str">
        <f>N8</f>
        <v>Sumo Deadlift</v>
      </c>
      <c r="C16" s="355"/>
      <c r="D16" s="355"/>
      <c r="E16" s="355"/>
      <c r="F16" s="355"/>
      <c r="G16" s="455"/>
      <c r="H16" s="109">
        <f>IF($AD$4=$AI$5,"",IF($AD$4=2,(FLOOR($R$8*0.62,$AH$8)),IF($AD$4=3,(FLOOR($R$8*0.68,$AH$8)),FLOOR($R$8*0.73,$AH$8))))</f>
        <v>97.5</v>
      </c>
      <c r="I16" s="110">
        <f>IF($AD$4=$AI$5,0,IF($AD$4=2,8,IF($AD$4=3,6,5)))</f>
        <v>6</v>
      </c>
      <c r="J16" s="111">
        <f>IF($AD$4=$AI$5,"",IF($AD$4=2,(FLOOR($R$8*0.62,$AH$8)),IF($AD$4=3,(FLOOR($R$8*0.68,$AH$8)),FLOOR($R$8*0.73,$AH$8))))</f>
        <v>97.5</v>
      </c>
      <c r="K16" s="112">
        <f>IF($AD$4=$AI$5,0,IF($AD$4=2,8,IF($AD$4=3,6,5)))</f>
        <v>6</v>
      </c>
      <c r="L16" s="456">
        <f>IF($AD$4=$AI$5,"",IF($AD$4=2,(FLOOR($R$8*0.62,$AH$8)),IF($AD$4=3,(FLOOR($R$8*0.68,$AH$8)),FLOOR($R$8*0.73,$AH$8))))</f>
        <v>97.5</v>
      </c>
      <c r="M16" s="447"/>
      <c r="N16" s="112">
        <f>IF($AD$4=$AI$5,0,IF($AD$4=2,8,IF($AD$4=3,6,5)))</f>
        <v>6</v>
      </c>
      <c r="O16" s="111">
        <f>IF($AD$4=$AI$5,"",IF($AD$4=2,(FLOOR($R$8*0.62,$AH$8)),IF($AD$4=3,(FLOOR($R$8*0.68,$AH$8)),FLOOR($R$8*0.73,$AH$8))))</f>
        <v>97.5</v>
      </c>
      <c r="P16" s="112">
        <f>IF($AD$4=$AI$5,0,IF($AD$4=2,8,IF($AD$4=3,6,5)))</f>
        <v>6</v>
      </c>
      <c r="Q16" s="111">
        <f>IF($AD$4=$AI$5,"",IF($AD$4=2,(CEILING($R$8*0.625,$AH$8))+$AH$8,IF($AD$4=3,(FLOOR($R$8*0.68,$AH$8)),CEILING($R$8*0.74,$AH$8)+$AH$8)))</f>
        <v>97.5</v>
      </c>
      <c r="R16" s="112">
        <f>IF($AD$4=$AI$5,0,IF($AD$4=2,6,IF($AD$4=3,6,4)))</f>
        <v>6</v>
      </c>
      <c r="S16" s="456">
        <f>IF($AD$4=$AI$5,"",IF($AD$4=2,(CEILING($R$8*0.625,$AH$8))+$AH$8,IF($AD$4=3,(CEILING($R$8*0.68,$AH$8)+$AH$8),CEILING($R$8*0.74,$AH$8)+$AH$8)))</f>
        <v>102.5</v>
      </c>
      <c r="T16" s="447"/>
      <c r="U16" s="112">
        <f>IF($AD$4=$AI$5,0,IF($AD$4=2,6,IF($AD$4=3,5,4)))</f>
        <v>5</v>
      </c>
      <c r="V16" s="111">
        <f>IF($AD$4=$AI$5,"",IF($AD$4=2,(CEILING($R$8*0.65,$AH$8))+AH8+AH8,IF($AD$4=3,(CEILING($R$8*0.68,$AH$8)+$AH$8),CEILING($R$8*0.74,$AH$8)+$AH$8)))</f>
        <v>102.5</v>
      </c>
      <c r="W16" s="112">
        <f>IF($AD$4=$AI$5,0,IF($AD$4=2,6,IF($AD$4=3,5,4)))</f>
        <v>5</v>
      </c>
      <c r="X16" s="111">
        <f>IF($AD$4=$AI$5,"",IF($AD$4=2,0,IF($AD$4=3,(CEILING($R$8*0.7,$AH$8)+$AH$8+$AH$8),CEILING($R$8*0.74,$AH$8)+$AH$8)))</f>
        <v>107.5</v>
      </c>
      <c r="Y16" s="457">
        <f>IF($AD$4=$AI$5,0,IF($AD$4=2,0,IF($AD$4=3,5,4)))</f>
        <v>5</v>
      </c>
      <c r="Z16" s="448"/>
      <c r="AA16" s="113">
        <f>IF($AD$4=$AI$5,"",IF($AD$4=2,0,IF($AD$4=3,0,CEILING($R$8*0.755,$AH$8)+$AH$8+$AH$8)))</f>
        <v>0</v>
      </c>
      <c r="AB16" s="112">
        <f>IF($AD$4=$AI$5,0,IF($AD$4=2,0,IF($AD$4=3,0,4)))</f>
        <v>0</v>
      </c>
      <c r="AC16" s="107">
        <f>(H16*I16)+(J16*K16)+(L16*N16)+(O16*P16)+(Q16*R16)+(S16*U16)+(V16*W16)+(X16*Y16)+(AA16*AB16)</f>
        <v>4487.5</v>
      </c>
      <c r="AD16" s="114">
        <f>(I16/(100-(100*(H16/R8))))+(K16/(100-(100*(J16/R8))))+(N16/(100-(100*(L16/R8))))+(P16/(100-(100*(O16/R8))))+(R16/(100-(100*(Q16/R8))))+(U16/(100-(100*(S16/R8))))+(W16/(100-(100*(V16/R8))))+(Y16/(100-(100*(X16/R8))))+(AB16/(100-(100*(AA16/R8))))</f>
        <v>1.4732804838443481</v>
      </c>
      <c r="AE16" s="83"/>
      <c r="AF16" s="83"/>
      <c r="AG16" s="83"/>
      <c r="AH16" s="83"/>
      <c r="AI16" s="83"/>
      <c r="AJ16" s="83"/>
      <c r="AK16" s="83"/>
      <c r="AL16" s="84"/>
      <c r="AM16" s="80"/>
      <c r="AN16" s="80"/>
      <c r="AO16" s="80"/>
      <c r="AP16" s="80"/>
      <c r="AQ16" s="80"/>
      <c r="AR16" s="80"/>
      <c r="AS16" s="80"/>
      <c r="AT16" s="80"/>
      <c r="AU16" s="80"/>
    </row>
    <row r="17" spans="1:50" ht="14.25" customHeight="1">
      <c r="A17" s="81"/>
      <c r="B17" s="465" t="str">
        <f>Z8</f>
        <v>Cable Row</v>
      </c>
      <c r="C17" s="466"/>
      <c r="D17" s="466"/>
      <c r="E17" s="466"/>
      <c r="F17" s="466"/>
      <c r="G17" s="466"/>
      <c r="H17" s="115">
        <f>IF($AD$4=$AI$5,"",IF($AD$4=1,CEILING($AD$8/(0.995+(0.0333*8)),AH8),IF($AD$4=2,CEILING($AD$8/(0.995+(0.0333*12)),AH8),CEILING($AD$8/(0.995+(0.0333*10)),AH8))))</f>
        <v>55</v>
      </c>
      <c r="I17" s="116" t="str">
        <f>IF($AD$4=$AI$5,"",IF($AD$4=1,"x 6+",IF($AD$4=2,"x 10+","x 8+")))</f>
        <v>x 8+</v>
      </c>
      <c r="J17" s="117" t="str">
        <f>IF($AD$4=$AI$5,"",IF($AD$4=1,"MRS:4+",IF($AD$4=2,"MRS:6+","MRS:5+")))</f>
        <v>MRS:5+</v>
      </c>
      <c r="K17" s="126">
        <f>IF($AD$4=$AI$5,"",IF($AD$4=1,FLOOR($AD$8/(0.995+(0.0333*10)),AH8),IF($AD$4=2,FLOOR($AD$8/(0.995+(0.0333*15)),AH8),FLOOR($AD$8/(0.995+(0.0333*12)),AH8))))</f>
        <v>50</v>
      </c>
      <c r="L17" s="467" t="str">
        <f>IF($AD$4=$AI$5,"",IF($AD$4=1," Repeat:  EMOM until you fail to complete 3 reps",IF($AD$4=2," Repeat:  EMOM until you fail to complete 5 reps"," Repeat:  EMOM until you fail to complete 4 reps")))</f>
        <v xml:space="preserve"> Repeat:  EMOM until you fail to complete 4 reps</v>
      </c>
      <c r="M17" s="419"/>
      <c r="N17" s="419"/>
      <c r="O17" s="419"/>
      <c r="P17" s="419"/>
      <c r="Q17" s="419"/>
      <c r="R17" s="419"/>
      <c r="S17" s="419"/>
      <c r="T17" s="419"/>
      <c r="U17" s="419"/>
      <c r="V17" s="419"/>
      <c r="W17" s="419"/>
      <c r="X17" s="419"/>
      <c r="Y17" s="419"/>
      <c r="Z17" s="419"/>
      <c r="AA17" s="419"/>
      <c r="AB17" s="453"/>
      <c r="AC17" s="119"/>
      <c r="AD17" s="120" t="s">
        <v>98</v>
      </c>
      <c r="AE17" s="83"/>
      <c r="AF17" s="83"/>
      <c r="AG17" s="83"/>
      <c r="AH17" s="83"/>
      <c r="AI17" s="83"/>
      <c r="AJ17" s="83"/>
      <c r="AK17" s="83"/>
      <c r="AL17" s="84"/>
      <c r="AM17" s="80"/>
      <c r="AN17" s="80"/>
      <c r="AO17" s="80"/>
      <c r="AP17" s="80"/>
      <c r="AQ17" s="80"/>
      <c r="AR17" s="80"/>
      <c r="AS17" s="80"/>
      <c r="AT17" s="80"/>
      <c r="AU17" s="80"/>
    </row>
    <row r="18" spans="1:50" ht="6" customHeight="1">
      <c r="A18" s="81"/>
      <c r="B18" s="103"/>
      <c r="C18" s="103"/>
      <c r="D18" s="103"/>
      <c r="E18" s="103"/>
      <c r="F18" s="103"/>
      <c r="G18" s="89"/>
      <c r="H18" s="80"/>
      <c r="I18" s="127"/>
      <c r="J18" s="81"/>
      <c r="K18" s="128"/>
      <c r="L18" s="80"/>
      <c r="M18" s="89"/>
      <c r="N18" s="89"/>
      <c r="O18" s="89"/>
      <c r="P18" s="89"/>
      <c r="Q18" s="89"/>
      <c r="R18" s="89"/>
      <c r="S18" s="89"/>
      <c r="T18" s="89"/>
      <c r="U18" s="89"/>
      <c r="V18" s="89"/>
      <c r="W18" s="89"/>
      <c r="X18" s="89"/>
      <c r="Y18" s="89"/>
      <c r="Z18" s="89"/>
      <c r="AA18" s="89"/>
      <c r="AB18" s="89"/>
      <c r="AC18" s="80"/>
      <c r="AD18" s="80"/>
      <c r="AE18" s="83"/>
      <c r="AF18" s="83"/>
      <c r="AG18" s="83"/>
      <c r="AH18" s="83"/>
      <c r="AI18" s="83"/>
      <c r="AJ18" s="83"/>
      <c r="AK18" s="83"/>
      <c r="AL18" s="84"/>
      <c r="AM18" s="80"/>
      <c r="AN18" s="80"/>
      <c r="AO18" s="80"/>
      <c r="AP18" s="80"/>
      <c r="AQ18" s="80"/>
      <c r="AR18" s="80"/>
      <c r="AS18" s="80"/>
      <c r="AT18" s="80"/>
      <c r="AU18" s="80"/>
    </row>
    <row r="19" spans="1:50" ht="12" customHeight="1">
      <c r="A19" s="81"/>
      <c r="B19" s="442">
        <f>IF(AD4=AI7,"Day 10: REST",0)</f>
        <v>0</v>
      </c>
      <c r="C19" s="375"/>
      <c r="D19" s="375"/>
      <c r="E19" s="375"/>
      <c r="F19" s="375"/>
      <c r="G19" s="375"/>
      <c r="H19" s="375"/>
      <c r="I19" s="375"/>
      <c r="J19" s="375"/>
      <c r="K19" s="375"/>
      <c r="L19" s="375"/>
      <c r="M19" s="375"/>
      <c r="N19" s="375"/>
      <c r="O19" s="375"/>
      <c r="P19" s="375"/>
      <c r="Q19" s="375"/>
      <c r="R19" s="375"/>
      <c r="S19" s="375"/>
      <c r="T19" s="375"/>
      <c r="U19" s="375"/>
      <c r="V19" s="375"/>
      <c r="W19" s="375"/>
      <c r="X19" s="375"/>
      <c r="Y19" s="375"/>
      <c r="Z19" s="375"/>
      <c r="AA19" s="375"/>
      <c r="AB19" s="375"/>
      <c r="AC19" s="375"/>
      <c r="AD19" s="376"/>
      <c r="AE19" s="83"/>
      <c r="AF19" s="83"/>
      <c r="AG19" s="83"/>
      <c r="AH19" s="83"/>
      <c r="AI19" s="83"/>
      <c r="AJ19" s="83"/>
      <c r="AK19" s="83"/>
      <c r="AL19" s="83"/>
      <c r="AM19" s="80"/>
      <c r="AN19" s="80"/>
      <c r="AO19" s="80"/>
      <c r="AP19" s="80"/>
      <c r="AQ19" s="80"/>
      <c r="AR19" s="80"/>
      <c r="AS19" s="80"/>
      <c r="AT19" s="80"/>
      <c r="AU19" s="80"/>
    </row>
    <row r="20" spans="1:50" ht="14.25" customHeight="1">
      <c r="A20" s="81"/>
      <c r="B20" s="105" t="s">
        <v>94</v>
      </c>
      <c r="C20" s="106">
        <f>IF(AD4=AI6,3,IF(AD4=AI7,11,18))</f>
        <v>18</v>
      </c>
      <c r="D20" s="458" t="s">
        <v>101</v>
      </c>
      <c r="E20" s="355"/>
      <c r="F20" s="355"/>
      <c r="G20" s="455"/>
      <c r="H20" s="472"/>
      <c r="I20" s="460"/>
      <c r="J20" s="460"/>
      <c r="K20" s="461" t="str">
        <f>IF(AG3=AJ6,"200 Band Pull-Aparts      -      100 Banded Shoulder Dislocations      -      Mobility","150 Band Pull-Aparts      -      75 Banded Shoulder Dislocations      -      Mobility")</f>
        <v>200 Band Pull-Aparts      -      100 Banded Shoulder Dislocations      -      Mobility</v>
      </c>
      <c r="L20" s="460"/>
      <c r="M20" s="460"/>
      <c r="N20" s="460"/>
      <c r="O20" s="460"/>
      <c r="P20" s="460"/>
      <c r="Q20" s="460"/>
      <c r="R20" s="460"/>
      <c r="S20" s="460"/>
      <c r="T20" s="460"/>
      <c r="U20" s="460"/>
      <c r="V20" s="460"/>
      <c r="W20" s="460"/>
      <c r="X20" s="460"/>
      <c r="Y20" s="460"/>
      <c r="Z20" s="460"/>
      <c r="AA20" s="460"/>
      <c r="AB20" s="462"/>
      <c r="AC20" s="129" t="s">
        <v>96</v>
      </c>
      <c r="AD20" s="114" t="s">
        <v>97</v>
      </c>
      <c r="AE20" s="83"/>
      <c r="AF20" s="83"/>
      <c r="AG20" s="83"/>
      <c r="AH20" s="83"/>
      <c r="AI20" s="83"/>
      <c r="AJ20" s="83"/>
      <c r="AK20" s="83"/>
      <c r="AL20" s="83"/>
      <c r="AM20" s="80"/>
      <c r="AN20" s="80"/>
      <c r="AO20" s="80"/>
      <c r="AP20" s="80"/>
      <c r="AQ20" s="80"/>
      <c r="AR20" s="80"/>
      <c r="AS20" s="80"/>
      <c r="AT20" s="80"/>
      <c r="AU20" s="80"/>
      <c r="AX20" s="271" t="s">
        <v>57</v>
      </c>
    </row>
    <row r="21" spans="1:50" ht="14.25" customHeight="1">
      <c r="A21" s="81"/>
      <c r="B21" s="454" t="str">
        <f>B7</f>
        <v>Low Bar Squat</v>
      </c>
      <c r="C21" s="355"/>
      <c r="D21" s="355"/>
      <c r="E21" s="355"/>
      <c r="F21" s="355"/>
      <c r="G21" s="455"/>
      <c r="H21" s="109">
        <f>IF($AD$4=$AI$5,"",IF($AD$4=1,(FLOOR($F$7*0.77,$AH$8)+$AH$8),IF($AD$4=3,(FLOOR($F$7*0.735,$AH$8)+$AH$8+$AH$8),CEILING($F$7*0.795,$AH$8))))</f>
        <v>112.5</v>
      </c>
      <c r="I21" s="110">
        <f>IF($AD$4=$AI$5,0,IF($AD$4=1,3,IF($AD$4=2,6,4)))</f>
        <v>4</v>
      </c>
      <c r="J21" s="111">
        <f>IF($AD$4=$AI$5,"",IF($AD$4=1,(FLOOR($F$7*0.77,$AH$8)+$AH$8),IF($AD$4=3,(FLOOR($F$7*0.735,$AH$8)+$AH$8+$AH$8),"- o")))</f>
        <v>112.5</v>
      </c>
      <c r="K21" s="112">
        <f>IF($AD$4=$AI$5,0,IF($AD$4=1,3,IF($AD$4=2,"r -",4)))</f>
        <v>4</v>
      </c>
      <c r="L21" s="111">
        <f>IF($AD$4=$AI$5,"",IF($AD$4=1,(FLOOR($F$7*0.77,$AH$8)+$AH$8),IF($AD$4=3,(FLOOR($F$7*0.735,$AH$8)+$AH$8+$AH$8),(CEILING($F$7*0.835,$AH$8)))))</f>
        <v>112.5</v>
      </c>
      <c r="M21" s="457">
        <f>IF($AD$4=$AI$5,0,IF($AD$4=1,3,IF($AD$4=2,4,4)))</f>
        <v>4</v>
      </c>
      <c r="N21" s="448"/>
      <c r="O21" s="111">
        <f>IF($AD$4=$AI$5,"",IF($AD$4=1,(FLOOR($F$7*0.77,$AH$8)+$AH$8),IF($AD$4=3,(CEILING($F$7*0.74,$AH$8)+$AH$8+$AH$8+$AH$8),"- o")))</f>
        <v>117.5</v>
      </c>
      <c r="P21" s="112">
        <f>IF($AD$4=$AI$5,0,IF($AD$4=1,3,IF($AD$4=2,"r -",4)))</f>
        <v>4</v>
      </c>
      <c r="Q21" s="111">
        <f>IF($AD$4=$AI$5,"",IF($AD$4=1,(CEILING($F$7*0.77,$AH$8))+(3*$AH$8),IF($AD$4=3,(CEILING($F$7*0.74,$AH$8)+$AH$8+$AH$8+$AH$8),(CEILING($F$7*0.885,$AH$8)))))</f>
        <v>117.5</v>
      </c>
      <c r="R21" s="112">
        <f>IF($AD$4=$AI$5,0,IF($AD$4=1,3,IF($AD$4=2,2,4)))</f>
        <v>4</v>
      </c>
      <c r="S21" s="456">
        <f>IF($AD$4=$AI$5,"",IF($AD$4=1,(CEILING($F$7*0.77,$AH$8))+(3*$AH$8),IF($AD$4=3,(CEILING($F$7*0.74,$AH$8)+$AH$8+$AH$8+$AH$8),0)))</f>
        <v>117.5</v>
      </c>
      <c r="T21" s="447"/>
      <c r="U21" s="112">
        <f>IF($AD$4=$AI$5,0,IF($AD$4=1,3,IF($AD$4=2,0,4)))</f>
        <v>4</v>
      </c>
      <c r="V21" s="111">
        <f>IF($AD$4=$AI$5,"",IF($AD$4=1,(CEILING($F$7*0.77,$AH$8))+(3*$AH$8),IF($AD$4=3,(CEILING($F$7*0.755,$AH$8)+$AH$8+$AH$8+$AH$8+$AH$8),0)))</f>
        <v>122.5</v>
      </c>
      <c r="W21" s="112">
        <f>IF($AD$4=$AI$5,0,IF($AD$4=1,3,IF($AD$4=2,0,4)))</f>
        <v>4</v>
      </c>
      <c r="X21" s="111">
        <f>IF($AD$4=$AI$5,"",IF($AD$4=1,(CEILING($F$7*0.77,$AH$8))+(5*$AH$8),IF($AD$4=3,0,0)))</f>
        <v>0</v>
      </c>
      <c r="Y21" s="457">
        <f>IF($AD$4=$AI$5,0,IF($AD$4=1,3,IF($AD$4=2,0,0)))</f>
        <v>0</v>
      </c>
      <c r="Z21" s="448"/>
      <c r="AA21" s="113">
        <v>0</v>
      </c>
      <c r="AB21" s="112">
        <v>0</v>
      </c>
      <c r="AC21" s="107">
        <f>IF(AD4=2,(H21*I21),(H21*I21)+(J21*K21)+(L21*N21)+(O21*P21)+(Q21*R21)+(S21*U21)+(V21*W21)+(X21*Y21)+(AA21*AB21))</f>
        <v>2800</v>
      </c>
      <c r="AD21" s="114">
        <f>IF(AD4=2,(I21/(100-(100*(H21/F7)))),(I21/(100-(100*(H21/F7))))+(K21/(100-(100*(J21/F7))))+(N21/(100-(100*(L21/F7))))+(P21/(100-(100*(O21/F7))))+(R21/(100-(100*(Q21/F7))))+(U21/(100-(100*(S21/F7))))+(W21/(100-(100*(V21/F7))))+(Y21/(100-(100*(X21/F7))))+(AB21/(100-(100*(AA21/F7)))))</f>
        <v>1.1333002481389574</v>
      </c>
      <c r="AE21" s="83"/>
      <c r="AF21" s="83"/>
      <c r="AG21" s="83"/>
      <c r="AH21" s="83"/>
      <c r="AI21" s="83"/>
      <c r="AJ21" s="83"/>
      <c r="AK21" s="83"/>
      <c r="AL21" s="83"/>
      <c r="AM21" s="80"/>
      <c r="AN21" s="80"/>
      <c r="AO21" s="80"/>
      <c r="AP21" s="80"/>
      <c r="AQ21" s="80"/>
      <c r="AR21" s="80"/>
      <c r="AS21" s="80"/>
      <c r="AT21" s="80"/>
      <c r="AU21" s="80"/>
    </row>
    <row r="22" spans="1:50" ht="14.25" customHeight="1">
      <c r="A22" s="81"/>
      <c r="B22" s="465" t="str">
        <f>T8</f>
        <v>DB OHP</v>
      </c>
      <c r="C22" s="466"/>
      <c r="D22" s="466"/>
      <c r="E22" s="466"/>
      <c r="F22" s="466"/>
      <c r="G22" s="466"/>
      <c r="H22" s="115">
        <f>IF($AD$4=$AI$5,"",IF($AD$4=1,CEILING($X$8/(0.995+(0.0333*10)),AH8),IF($AD$4=2,CEILING($X$8/(0.995+(0.0333*15)),AH8),CEILING($X$8/(0.995+(0.0333*12)),AH8))))</f>
        <v>37.5</v>
      </c>
      <c r="I22" s="116" t="str">
        <f>IF($AD$4=$AI$5,"",IF($AD$4=1,"x 8+",IF($AD$4=2,"x 12+","x 10+")))</f>
        <v>x 10+</v>
      </c>
      <c r="J22" s="117" t="str">
        <f>IF($AD$4=$AI$5,"",IF($AD$4=1,"MRS:6+",IF($AD$4=2,"MRS:10+","MRS:8+")))</f>
        <v>MRS:8+</v>
      </c>
      <c r="K22" s="126">
        <f>IF($AD$4=$AI$5,"",IF($AD$4=1,FLOOR($X$8/(0.995+(0.0333*12)),AH8),IF($AD$4=2,FLOOR($X$8/(0.995+(0.0333*18)),AH8),FLOOR($X$8/(0.995+(0.0333*15)),AH8))))</f>
        <v>32.5</v>
      </c>
      <c r="L22" s="467" t="str">
        <f>IF($AD$4=$AI$5,"",IF($AD$4=1," Repeat:  EMOM until you fail to complete 4 reps",IF($AD$4=2," Repeat:  EMOM until you fail to complete 6 reps"," Repeat:  EMOM until you fail to complete 5 reps")))</f>
        <v xml:space="preserve"> Repeat:  EMOM until you fail to complete 5 reps</v>
      </c>
      <c r="M22" s="419"/>
      <c r="N22" s="419"/>
      <c r="O22" s="419"/>
      <c r="P22" s="419"/>
      <c r="Q22" s="419"/>
      <c r="R22" s="419"/>
      <c r="S22" s="419"/>
      <c r="T22" s="419"/>
      <c r="U22" s="419"/>
      <c r="V22" s="419"/>
      <c r="W22" s="419"/>
      <c r="X22" s="419"/>
      <c r="Y22" s="419"/>
      <c r="Z22" s="419"/>
      <c r="AA22" s="419"/>
      <c r="AB22" s="453"/>
      <c r="AC22" s="119"/>
      <c r="AD22" s="120" t="s">
        <v>98</v>
      </c>
      <c r="AE22" s="83"/>
      <c r="AF22" s="83"/>
      <c r="AG22" s="83"/>
      <c r="AH22" s="83"/>
      <c r="AI22" s="83"/>
      <c r="AJ22" s="83"/>
      <c r="AK22" s="83"/>
      <c r="AL22" s="83"/>
      <c r="AM22" s="80"/>
      <c r="AN22" s="80"/>
      <c r="AO22" s="80"/>
      <c r="AP22" s="80"/>
      <c r="AQ22" s="80"/>
      <c r="AR22" s="80"/>
      <c r="AS22" s="80"/>
      <c r="AT22" s="80"/>
      <c r="AU22" s="80"/>
    </row>
    <row r="23" spans="1:50" ht="6" customHeight="1">
      <c r="A23" s="81"/>
      <c r="B23" s="81"/>
      <c r="C23" s="82"/>
      <c r="D23" s="103"/>
      <c r="E23" s="103"/>
      <c r="F23" s="103"/>
      <c r="G23" s="80"/>
      <c r="H23" s="80"/>
      <c r="I23" s="80"/>
      <c r="J23" s="80"/>
      <c r="K23" s="80"/>
      <c r="L23" s="80"/>
      <c r="M23" s="80"/>
      <c r="N23" s="80"/>
      <c r="O23" s="80"/>
      <c r="P23" s="80"/>
      <c r="Q23" s="80"/>
      <c r="R23" s="80"/>
      <c r="S23" s="80"/>
      <c r="T23" s="80"/>
      <c r="U23" s="80"/>
      <c r="V23" s="80"/>
      <c r="W23" s="80"/>
      <c r="X23" s="80"/>
      <c r="Y23" s="80"/>
      <c r="Z23" s="80"/>
      <c r="AA23" s="80"/>
      <c r="AB23" s="80"/>
      <c r="AC23" s="80"/>
      <c r="AD23" s="121"/>
      <c r="AE23" s="83"/>
      <c r="AF23" s="83"/>
      <c r="AG23" s="83"/>
      <c r="AH23" s="83"/>
      <c r="AI23" s="83"/>
      <c r="AJ23" s="83"/>
      <c r="AK23" s="83"/>
      <c r="AL23" s="83"/>
      <c r="AM23" s="80"/>
      <c r="AN23" s="80"/>
      <c r="AO23" s="80"/>
      <c r="AP23" s="80"/>
      <c r="AQ23" s="80"/>
      <c r="AR23" s="80"/>
      <c r="AS23" s="80"/>
      <c r="AT23" s="80"/>
      <c r="AU23" s="80"/>
    </row>
    <row r="24" spans="1:50" ht="14.25" customHeight="1">
      <c r="A24" s="81"/>
      <c r="B24" s="122" t="s">
        <v>94</v>
      </c>
      <c r="C24" s="123">
        <f>C20+1</f>
        <v>19</v>
      </c>
      <c r="D24" s="468" t="s">
        <v>95</v>
      </c>
      <c r="E24" s="444"/>
      <c r="F24" s="444"/>
      <c r="G24" s="445"/>
      <c r="H24" s="469"/>
      <c r="I24" s="410"/>
      <c r="J24" s="410"/>
      <c r="K24" s="470" t="str">
        <f>IF(AG3=AJ6,"200 Band Pull-Aparts      -      100 Banded Shoulder Dislocations      -      4 x AMRAP Bodyweight Chin/Pull-Ups","150 Band Pull-Aparts      -      75 Banded Shoulder Dislocations      -      3 x AMRAP Bodyweight Chin/Pull-Ups")</f>
        <v>200 Band Pull-Aparts      -      100 Banded Shoulder Dislocations      -      4 x AMRAP Bodyweight Chin/Pull-Ups</v>
      </c>
      <c r="L24" s="410"/>
      <c r="M24" s="410"/>
      <c r="N24" s="410"/>
      <c r="O24" s="410"/>
      <c r="P24" s="410"/>
      <c r="Q24" s="410"/>
      <c r="R24" s="410"/>
      <c r="S24" s="410"/>
      <c r="T24" s="410"/>
      <c r="U24" s="410"/>
      <c r="V24" s="410"/>
      <c r="W24" s="410"/>
      <c r="X24" s="410"/>
      <c r="Y24" s="410"/>
      <c r="Z24" s="410"/>
      <c r="AA24" s="410"/>
      <c r="AB24" s="471"/>
      <c r="AC24" s="124" t="s">
        <v>96</v>
      </c>
      <c r="AD24" s="125" t="s">
        <v>97</v>
      </c>
      <c r="AE24" s="83"/>
      <c r="AF24" s="83"/>
      <c r="AG24" s="83"/>
      <c r="AH24" s="83"/>
      <c r="AI24" s="83"/>
      <c r="AJ24" s="83"/>
      <c r="AK24" s="83"/>
      <c r="AL24" s="83"/>
      <c r="AM24" s="80"/>
      <c r="AN24" s="80"/>
      <c r="AO24" s="80"/>
      <c r="AP24" s="80"/>
      <c r="AQ24" s="80"/>
      <c r="AR24" s="80"/>
      <c r="AS24" s="80"/>
      <c r="AT24" s="80"/>
      <c r="AU24" s="80"/>
      <c r="AX24" s="277" t="s">
        <v>941</v>
      </c>
    </row>
    <row r="25" spans="1:50" ht="14.25" customHeight="1">
      <c r="A25" s="81"/>
      <c r="B25" s="454" t="str">
        <f t="shared" ref="B25:B26" si="6">H7</f>
        <v>Close Grip Bench</v>
      </c>
      <c r="C25" s="355"/>
      <c r="D25" s="355"/>
      <c r="E25" s="355"/>
      <c r="F25" s="355"/>
      <c r="G25" s="455"/>
      <c r="H25" s="109">
        <f>IF($AD$4=$AI$5,"",IF($AD$4=1,(FLOOR($L$7*0.68,$AH$8)),IF($AD$4=2,(FLOOR($L$7*0.725,$AH$8)),FLOOR($L$7*0.62,$AH$8))))</f>
        <v>52.5</v>
      </c>
      <c r="I25" s="110">
        <f>IF($AD$4=$AI$5,0,IF($AD$4=1,6,IF($AD$4=2,5,8)))</f>
        <v>8</v>
      </c>
      <c r="J25" s="111">
        <f>IF($AD$4=$AI$5,"",IF($AD$4=1,(FLOOR($L$7*0.68,$AH$8)),IF($AD$4=2,(FLOOR($L$7*0.725,$AH$8)),FLOOR($L$7*0.62,$AH$8))))</f>
        <v>52.5</v>
      </c>
      <c r="K25" s="112">
        <f>IF($AD$4=$AI$5,0,IF($AD$4=1,6,IF($AD$4=2,5,8)))</f>
        <v>8</v>
      </c>
      <c r="L25" s="456">
        <f>IF($AD$4=$AI$5,"",IF($AD$4=1,(FLOOR($L$7*0.68,$AH$8)),IF($AD$4=2,(FLOOR($L$7*0.725,$AH$8)),FLOOR($L$7*0.62,$AH$8))))</f>
        <v>52.5</v>
      </c>
      <c r="M25" s="447"/>
      <c r="N25" s="112">
        <f>IF($AD$4=$AI$5,0,IF($AD$4=1,6,IF($AD$4=2,5,8)))</f>
        <v>8</v>
      </c>
      <c r="O25" s="111">
        <f>IF($AD$4=$AI$5,"",IF($AD$4=1,(FLOOR($L$7*0.68,$AH$8)),IF($AD$4=2,(FLOOR($L$7*0.725,$AH$8)),FLOOR($L$7*0.62,$AH$8))))</f>
        <v>52.5</v>
      </c>
      <c r="P25" s="112">
        <f>IF($AD$4=$AI$5,0,IF($AD$4=1,6,IF($AD$4=2,5,8)))</f>
        <v>8</v>
      </c>
      <c r="Q25" s="111">
        <f>IF($AD$4=$AI$5,"",IF($AD$4=1,(FLOOR($L$7*0.68,$AH$8)),IF($AD$4=2,(CEILING($L$7*0.74,$AH$8)+$AH$8),CEILING($L$7*0.625,$AH$8)+$AH$8)))</f>
        <v>57.5</v>
      </c>
      <c r="R25" s="112">
        <f>IF($AD$4=$AI$5,0,IF($AD$4=1,6,IF($AD$4=2,4,6)))</f>
        <v>6</v>
      </c>
      <c r="S25" s="456">
        <f>IF($AD$4=$AI$5,"",IF($AD$4=1,(CEILING($L$7*0.68,$AH$8)+$AH$8+$AH$8),IF($AD$4=2,(CEILING($L$7*0.74,$AH$8)+$AH$8),CEILING($L$7*0.625,$AH$8)+$AH$8)))</f>
        <v>57.5</v>
      </c>
      <c r="T25" s="447"/>
      <c r="U25" s="112">
        <f>IF($AD$4=$AI$5,0,IF($AD$4=1,5,IF($AD$4=2,4,6)))</f>
        <v>6</v>
      </c>
      <c r="V25" s="111">
        <f>IF($AD$4=$AI$5,"",IF($AD$4=1,(CEILING($L$7*0.68,$AH$8)+$AH$8+$AH$8),IF($AD$4=2,(CEILING($L$7*0.74,$AH$8)+$AH$8),CEILING($L$7*0.65,$AH$8)+$AH$8+$AH$8)))</f>
        <v>62.5</v>
      </c>
      <c r="W25" s="112">
        <f>IF($AD$4=$AI$5,0,IF($AD$4=1,5,IF($AD$4=2,4,6)))</f>
        <v>6</v>
      </c>
      <c r="X25" s="111">
        <f>IF($AD$4=$AI$5,"",IF($AD$4=1,(CEILING($L$7*0.71,$AH$8)+$AH$8+$AH$8),IF($AD$4=2,(CEILING($L$7*0.74,$AH$8)+$AH$8),0)))</f>
        <v>0</v>
      </c>
      <c r="Y25" s="457">
        <f>IF($AD$4=$AI$5,0,IF($AD$4=1,5,IF($AD$4=2,4,0)))</f>
        <v>0</v>
      </c>
      <c r="Z25" s="448"/>
      <c r="AA25" s="113">
        <f>IF($AD$4=$AI$5,"",IF($AD$4=1,0,IF($AD$4=2,(CEILING($L$7*0.755,$AH$8)+$AH$8+$AH$8),0)))</f>
        <v>0</v>
      </c>
      <c r="AB25" s="112">
        <f>IF($AD$4=$AI$5,0,IF($AD$4=1,0,IF($AD$4=2,4,0)))</f>
        <v>0</v>
      </c>
      <c r="AC25" s="107">
        <f>(H25*I25)+(J25*K25)+(L25*N25)+(O25*P25)+(Q25*R25)+(S25*U25)+(V25*W25)+(X25*Y25)+(AA25*AB25)</f>
        <v>2745</v>
      </c>
      <c r="AD25" s="114">
        <f>(I25/(100-(100*(H25/L7))))+(K25/(100-(100*(J25/L7))))+(N25/(100-(100*(L25/L7))))+(P25/(100-(100*(O25/L7))))+(R25/(100-(100*(Q25/L7))))+(U25/(100-(100*(S25/L7))))+(W25/(100-(100*(V25/L7))))+(Y25/(100-(100*(X25/L7))))+(AB25/(100-(100*(AA25/L7))))</f>
        <v>1.4185629587803503</v>
      </c>
      <c r="AE25" s="83"/>
      <c r="AF25" s="83"/>
      <c r="AG25" s="83"/>
      <c r="AH25" s="83"/>
      <c r="AI25" s="83"/>
      <c r="AJ25" s="83"/>
      <c r="AK25" s="83"/>
      <c r="AL25" s="83"/>
      <c r="AM25" s="80"/>
      <c r="AN25" s="80"/>
      <c r="AO25" s="80"/>
      <c r="AP25" s="80"/>
      <c r="AQ25" s="80"/>
      <c r="AR25" s="80"/>
      <c r="AS25" s="80"/>
      <c r="AT25" s="80"/>
      <c r="AU25" s="80"/>
    </row>
    <row r="26" spans="1:50" ht="14.25" customHeight="1">
      <c r="A26" s="81"/>
      <c r="B26" s="465" t="str">
        <f t="shared" si="6"/>
        <v>Incline Bench</v>
      </c>
      <c r="C26" s="466"/>
      <c r="D26" s="466"/>
      <c r="E26" s="466"/>
      <c r="F26" s="466"/>
      <c r="G26" s="466"/>
      <c r="H26" s="115">
        <f>IF($AD$4=$AI$5,"",IF($AD$4=1,CEILING($L$8/(0.995+(0.0333*10)),AH8),IF($AD$4=2,CEILING($L$8/(0.995+(0.0333*8)),AH8),CEILING($L$8/(0.995+(0.0333*12)),AH8))))</f>
        <v>52.5</v>
      </c>
      <c r="I26" s="116" t="str">
        <f>IF($AD$4=$AI$5,"",IF($AD$4=1,"x 8+",IF($AD$4=2,"x 5-8","x 10+")))</f>
        <v>x 10+</v>
      </c>
      <c r="J26" s="117" t="str">
        <f>IF($AD$4=$AI$5,"",IF($AD$4=1,"MRS:6+",IF($AD$4=2,"3x6","MRS:10+")))</f>
        <v>MRS:10+</v>
      </c>
      <c r="K26" s="126">
        <f>IF($AD$4=$AI$5,"",IF($AD$4=1,FLOOR($L$8/(0.995+(0.0333*12)),AH8),IF($AD$4=2,FLOOR($L$8/(0.995+(0.0333*10)),AH8),FLOOR($L$8/(0.995+(0.0333*15)),AH8))))</f>
        <v>47.5</v>
      </c>
      <c r="L26" s="467" t="str">
        <f>IF($AD$4=$AI$5,"",IF($AD$4=1," Repeat:  EMOM until you fail to complete 4 reps",IF($AD$4=2,0," Repeat:  EMOM until you fail to complete 5 reps")))</f>
        <v xml:space="preserve"> Repeat:  EMOM until you fail to complete 5 reps</v>
      </c>
      <c r="M26" s="419"/>
      <c r="N26" s="419"/>
      <c r="O26" s="419"/>
      <c r="P26" s="419"/>
      <c r="Q26" s="419"/>
      <c r="R26" s="419"/>
      <c r="S26" s="419"/>
      <c r="T26" s="419"/>
      <c r="U26" s="419"/>
      <c r="V26" s="419"/>
      <c r="W26" s="419"/>
      <c r="X26" s="419"/>
      <c r="Y26" s="419"/>
      <c r="Z26" s="419"/>
      <c r="AA26" s="419"/>
      <c r="AB26" s="453"/>
      <c r="AC26" s="119"/>
      <c r="AD26" s="120" t="s">
        <v>98</v>
      </c>
      <c r="AE26" s="83"/>
      <c r="AF26" s="83"/>
      <c r="AG26" s="83"/>
      <c r="AH26" s="83"/>
      <c r="AI26" s="83"/>
      <c r="AJ26" s="83"/>
      <c r="AK26" s="83"/>
      <c r="AL26" s="83"/>
      <c r="AM26" s="80"/>
      <c r="AN26" s="80"/>
      <c r="AO26" s="80"/>
      <c r="AP26" s="80"/>
      <c r="AQ26" s="80"/>
      <c r="AR26" s="80"/>
      <c r="AS26" s="80"/>
      <c r="AT26" s="80"/>
      <c r="AU26" s="80"/>
    </row>
    <row r="27" spans="1:50" ht="6" customHeight="1">
      <c r="A27" s="81"/>
      <c r="B27" s="103"/>
      <c r="C27" s="103"/>
      <c r="D27" s="103"/>
      <c r="E27" s="103"/>
      <c r="F27" s="103"/>
      <c r="G27" s="89"/>
      <c r="H27" s="80"/>
      <c r="I27" s="127"/>
      <c r="J27" s="81"/>
      <c r="K27" s="128"/>
      <c r="L27" s="80"/>
      <c r="M27" s="89"/>
      <c r="N27" s="89"/>
      <c r="O27" s="89"/>
      <c r="P27" s="89"/>
      <c r="Q27" s="89"/>
      <c r="R27" s="89"/>
      <c r="S27" s="89"/>
      <c r="T27" s="89"/>
      <c r="U27" s="89"/>
      <c r="V27" s="89"/>
      <c r="W27" s="89"/>
      <c r="X27" s="89"/>
      <c r="Y27" s="89"/>
      <c r="Z27" s="89"/>
      <c r="AA27" s="89"/>
      <c r="AB27" s="89"/>
      <c r="AC27" s="80"/>
      <c r="AD27" s="80"/>
      <c r="AE27" s="83"/>
      <c r="AF27" s="83"/>
      <c r="AG27" s="83"/>
      <c r="AH27" s="83"/>
      <c r="AI27" s="83"/>
      <c r="AJ27" s="83"/>
      <c r="AK27" s="83"/>
      <c r="AL27" s="83"/>
      <c r="AM27" s="80"/>
      <c r="AN27" s="80"/>
      <c r="AO27" s="80"/>
      <c r="AP27" s="80"/>
      <c r="AQ27" s="80"/>
      <c r="AR27" s="80"/>
      <c r="AS27" s="80"/>
      <c r="AT27" s="80"/>
      <c r="AU27" s="80"/>
    </row>
    <row r="28" spans="1:50" ht="12" customHeight="1">
      <c r="A28" s="81"/>
      <c r="B28" s="442">
        <f>IF(AD4=AI6,"Day 5: REST",0)</f>
        <v>0</v>
      </c>
      <c r="C28" s="375"/>
      <c r="D28" s="375"/>
      <c r="E28" s="375"/>
      <c r="F28" s="375"/>
      <c r="G28" s="375"/>
      <c r="H28" s="375"/>
      <c r="I28" s="375"/>
      <c r="J28" s="375"/>
      <c r="K28" s="375"/>
      <c r="L28" s="375"/>
      <c r="M28" s="375"/>
      <c r="N28" s="375"/>
      <c r="O28" s="375"/>
      <c r="P28" s="375"/>
      <c r="Q28" s="375"/>
      <c r="R28" s="375"/>
      <c r="S28" s="375"/>
      <c r="T28" s="375"/>
      <c r="U28" s="375"/>
      <c r="V28" s="375"/>
      <c r="W28" s="375"/>
      <c r="X28" s="375"/>
      <c r="Y28" s="375"/>
      <c r="Z28" s="375"/>
      <c r="AA28" s="375"/>
      <c r="AB28" s="375"/>
      <c r="AC28" s="375"/>
      <c r="AD28" s="376"/>
      <c r="AE28" s="83"/>
      <c r="AF28" s="83"/>
      <c r="AG28" s="83"/>
      <c r="AH28" s="83"/>
      <c r="AI28" s="83"/>
      <c r="AJ28" s="83"/>
      <c r="AK28" s="83"/>
      <c r="AL28" s="83"/>
      <c r="AM28" s="80"/>
      <c r="AN28" s="80"/>
      <c r="AO28" s="80"/>
      <c r="AP28" s="80"/>
      <c r="AQ28" s="80"/>
      <c r="AR28" s="80"/>
      <c r="AS28" s="80"/>
      <c r="AT28" s="80"/>
      <c r="AU28" s="80"/>
    </row>
    <row r="29" spans="1:50">
      <c r="A29" s="81"/>
      <c r="B29" s="105" t="s">
        <v>94</v>
      </c>
      <c r="C29" s="106">
        <f>IF(AD4=AI6,6,IF(AD4=AI7,13,20))</f>
        <v>20</v>
      </c>
      <c r="D29" s="458" t="s">
        <v>99</v>
      </c>
      <c r="E29" s="355"/>
      <c r="F29" s="355"/>
      <c r="G29" s="455"/>
      <c r="H29" s="472"/>
      <c r="I29" s="460"/>
      <c r="J29" s="460"/>
      <c r="K29" s="461" t="str">
        <f>IF(AG3=AJ6,"200 Band Pull-Aparts      -      100 Banded Shoulder Dislocations      -      15 Weighted Chin/Pull-Ups","150 Band Pull-Aparts      -      75 Banded Shoulder Dislocations      -      9 Weighted Chin/Pull-Ups")</f>
        <v>200 Band Pull-Aparts      -      100 Banded Shoulder Dislocations      -      15 Weighted Chin/Pull-Ups</v>
      </c>
      <c r="L29" s="460"/>
      <c r="M29" s="460"/>
      <c r="N29" s="460"/>
      <c r="O29" s="460"/>
      <c r="P29" s="460"/>
      <c r="Q29" s="460"/>
      <c r="R29" s="460"/>
      <c r="S29" s="460"/>
      <c r="T29" s="460"/>
      <c r="U29" s="460"/>
      <c r="V29" s="460"/>
      <c r="W29" s="460"/>
      <c r="X29" s="460"/>
      <c r="Y29" s="460"/>
      <c r="Z29" s="460"/>
      <c r="AA29" s="460"/>
      <c r="AB29" s="462"/>
      <c r="AC29" s="129" t="s">
        <v>96</v>
      </c>
      <c r="AD29" s="114" t="s">
        <v>97</v>
      </c>
      <c r="AE29" s="83"/>
      <c r="AF29" s="83"/>
      <c r="AG29" s="83"/>
      <c r="AH29" s="83"/>
      <c r="AI29" s="83"/>
      <c r="AJ29" s="83"/>
      <c r="AK29" s="83"/>
      <c r="AL29" s="83"/>
      <c r="AM29" s="80"/>
      <c r="AN29" s="80"/>
      <c r="AO29" s="80"/>
      <c r="AP29" s="80"/>
      <c r="AQ29" s="80"/>
      <c r="AR29" s="80"/>
      <c r="AS29" s="80"/>
      <c r="AT29" s="80"/>
      <c r="AU29" s="80"/>
      <c r="AX29" s="271" t="s">
        <v>57</v>
      </c>
    </row>
    <row r="30" spans="1:50" ht="14.25" customHeight="1">
      <c r="A30" s="81"/>
      <c r="B30" s="454" t="str">
        <f>N7</f>
        <v>Deadlift</v>
      </c>
      <c r="C30" s="355"/>
      <c r="D30" s="355"/>
      <c r="E30" s="355"/>
      <c r="F30" s="355"/>
      <c r="G30" s="455"/>
      <c r="H30" s="109">
        <f>IF($AD$4=$AI$5,"",IF($AD$4=1,(CEILING($R$7*0.795,$AH$8)),IF($AD$4=2,(CEILING($R$7*0.74,$AH$8)+$AH$8),FLOOR($R$7*0.77,$AH$8)+$AH$8+$AH$8)))</f>
        <v>127.5</v>
      </c>
      <c r="I30" s="110">
        <f>IF($AD$4=$AI$5,0,IF($AD$4=1,6,IF($AD$4=2,4,3)))</f>
        <v>3</v>
      </c>
      <c r="J30" s="111">
        <f>IF($AD$4=$AI$5,"",IF($AD$4=1,"- o",IF($AD$4=2,(CEILING($R$7*0.74,$AH$8)+$AH$8),FLOOR($R$7*0.77,$AH$8)+$AH$8+$AH$8)))</f>
        <v>127.5</v>
      </c>
      <c r="K30" s="112">
        <f>IF($AD$4=$AI$5,0,IF($AD$4=1,"r -",IF($AD$4=2,4,3)))</f>
        <v>3</v>
      </c>
      <c r="L30" s="111">
        <f>IF($AD$4=$AI$5,"",IF($AD$4=1,(CEILING($R$7*0.835,$AH$8)),IF($AD$4=2,(CEILING($R$7*0.74,$AH$8)+$AH$8),FLOOR($R$7*0.77,$AH$8)+$AH$8+$AH$8)))</f>
        <v>127.5</v>
      </c>
      <c r="M30" s="457">
        <f>IF($AD$4=$AI$5,0,IF($AD$4=1,4,IF($AD$4=2,4,3)))</f>
        <v>3</v>
      </c>
      <c r="N30" s="448"/>
      <c r="O30" s="111">
        <f>IF($AD$4=$AI$5,"",IF($AD$4=1,"- o",IF($AD$4=2,(CEILING($R$7*0.74,$AH$8)+$AH$8),FLOOR($R$7*0.77,$AH$8)+$AH$8+$AH$8)))</f>
        <v>127.5</v>
      </c>
      <c r="P30" s="112">
        <f>IF($AD$4=$AI$5,0,IF($AD$4=1,"r -",IF($AD$4=2,4,3)))</f>
        <v>3</v>
      </c>
      <c r="Q30" s="111">
        <f>IF($AD$4=$AI$5,"",IF($AD$4=1,(CEILING($R$7*0.885,$AH$8)),IF($AD$4=2,(CEILING($R$7*0.75,$AH$8)+$AH$8+$AH$8),CEILING($R$7*0.77,$AH$8)+$AH$8+$AH$8+$AH$8)))</f>
        <v>132.5</v>
      </c>
      <c r="R30" s="112">
        <f>IF($AD$4=$AI$5,0,IF($AD$4=1,2,IF($AD$4=2,4,3)))</f>
        <v>3</v>
      </c>
      <c r="S30" s="456">
        <f>IF($AD$4=$AI$5,"",IF($AD$4=1,0,IF($AD$4=2,(CEILING($R$7*0.75,$AH$8)+$AH$8+$AH$8),CEILING($R$7*0.77,$AH$8)+$AH$8+$AH$8+$AH$8)))</f>
        <v>132.5</v>
      </c>
      <c r="T30" s="447"/>
      <c r="U30" s="112">
        <f>IF($AD$4=$AI$5,0,IF($AD$4=1,0,IF($AD$4=2,4,3)))</f>
        <v>3</v>
      </c>
      <c r="V30" s="111">
        <f>IF($AD$4=$AI$5,"",IF($AD$4=1,0,IF($AD$4=2,(CEILING($R$7*0.75,$AH$8)+$AH$8+$AH$8+$AH$8+$AH$8),CEILING($R$7*0.77,$AH$8)+$AH$8+$AH$8+$AH$8)))</f>
        <v>132.5</v>
      </c>
      <c r="W30" s="112">
        <f>IF($AD$4=$AI$5,0,IF($AD$4=1,0,IF($AD$4=2,4,3)))</f>
        <v>3</v>
      </c>
      <c r="X30" s="111">
        <f>IF($AD$4=$AI$5,"",IF($AD$4=1,0,IF($AD$4=2,0,CEILING($R$7*0.77,$AH$8)+(5*$AH$8))))</f>
        <v>137.5</v>
      </c>
      <c r="Y30" s="457">
        <f>IF($AD$4=$AI$5,0,IF($AD$4=1,0,IF($AD$4=2,0,3)))</f>
        <v>3</v>
      </c>
      <c r="Z30" s="448"/>
      <c r="AA30" s="113">
        <v>0</v>
      </c>
      <c r="AB30" s="112">
        <v>0</v>
      </c>
      <c r="AC30" s="107">
        <f>IF(AD4=1,(H30*I30),(H30*I30)+(J30*K30)+(L30*N30)+(O30*P30)+(Q30*R30)+(S30*U30)+(V30*W30)+(X30*Y30)+(AA30*AB30))</f>
        <v>2752.5</v>
      </c>
      <c r="AD30" s="114">
        <f>IF(AD4=1,(I30/(100-(100*(H30/R7)))),(I30/(100-(100*(H30/R7))))+(K30/(100-(100*(J30/R7))))+(N30/(100-(100*(L30/R7))))+(P30/(100-(100*(O30/R7))))+(R30/(100-(100*(Q30/R7))))+(U30/(100-(100*(S30/R7))))+(W30/(100-(100*(V30/R7))))+(Y30/(100-(100*(X30/R7))))+(AB30/(100-(100*(AA30/R7)))))</f>
        <v>1.1152133307265428</v>
      </c>
      <c r="AE30" s="83"/>
      <c r="AF30" s="83"/>
      <c r="AG30" s="83"/>
      <c r="AH30" s="83"/>
      <c r="AI30" s="83"/>
      <c r="AJ30" s="83"/>
      <c r="AK30" s="83"/>
      <c r="AL30" s="83"/>
      <c r="AM30" s="80"/>
      <c r="AN30" s="80"/>
      <c r="AO30" s="80"/>
      <c r="AP30" s="80"/>
      <c r="AQ30" s="80"/>
      <c r="AR30" s="80"/>
      <c r="AS30" s="80"/>
      <c r="AT30" s="80"/>
      <c r="AU30" s="80"/>
    </row>
    <row r="31" spans="1:50" ht="14.25" customHeight="1">
      <c r="A31" s="81"/>
      <c r="B31" s="465" t="str">
        <f>Z7</f>
        <v>Strict Barbell Row</v>
      </c>
      <c r="C31" s="466"/>
      <c r="D31" s="466"/>
      <c r="E31" s="466"/>
      <c r="F31" s="466"/>
      <c r="G31" s="466"/>
      <c r="H31" s="115">
        <f>IF($AD$4=$AI$5,"",IF($AD$4=1,CEILING($AD$7/(0.995+(0.0333*15)),AH8),IF($AD$4=2,CEILING($AD$7/(0.995+(0.0333*10)),AH8),CEILING($AD$7/(0.995+(0.0333*12)),AH8))))</f>
        <v>65</v>
      </c>
      <c r="I31" s="116" t="str">
        <f>IF($AD$4=$AI$5,"",IF($AD$4=1,"x 8-12",IF($AD$4=2,"x 10+","x 8+")))</f>
        <v>x 8+</v>
      </c>
      <c r="J31" s="117" t="str">
        <f>IF($AD$4=$AI$5,"",IF($AD$4=1,"3x10",IF($AD$4=2,"MRS:8+","MRS:6+")))</f>
        <v>MRS:6+</v>
      </c>
      <c r="K31" s="126">
        <f>IF($AD$4=$AI$5,"",IF($AD$4=1,FLOOR($AD$7/(0.995+(0.0333*18)),AH8),IF($AD$4=2,FLOOR($AD$7/(0.995+(0.0333*12)),AH8),FLOOR($AD$7/(0.995+(0.0333*15)),AH8))))</f>
        <v>60</v>
      </c>
      <c r="L31" s="467" t="str">
        <f>IF($AD$4=$AI$5,"",IF($AD$4=1,0,IF($AD$4=2," Repeat:  EMOM until you fail to complete 5 reps"," Repeat:  EMOM until you fail to complete 4 reps")))</f>
        <v xml:space="preserve"> Repeat:  EMOM until you fail to complete 4 reps</v>
      </c>
      <c r="M31" s="419"/>
      <c r="N31" s="419"/>
      <c r="O31" s="419"/>
      <c r="P31" s="419"/>
      <c r="Q31" s="419"/>
      <c r="R31" s="419"/>
      <c r="S31" s="419"/>
      <c r="T31" s="419"/>
      <c r="U31" s="419"/>
      <c r="V31" s="419"/>
      <c r="W31" s="419"/>
      <c r="X31" s="419"/>
      <c r="Y31" s="419"/>
      <c r="Z31" s="419"/>
      <c r="AA31" s="419"/>
      <c r="AB31" s="453"/>
      <c r="AC31" s="119"/>
      <c r="AD31" s="120" t="s">
        <v>98</v>
      </c>
      <c r="AE31" s="83"/>
      <c r="AF31" s="83"/>
      <c r="AG31" s="83"/>
      <c r="AH31" s="83"/>
      <c r="AI31" s="83"/>
      <c r="AJ31" s="83"/>
      <c r="AK31" s="83"/>
      <c r="AL31" s="83"/>
      <c r="AM31" s="80"/>
      <c r="AN31" s="80"/>
      <c r="AO31" s="80"/>
      <c r="AP31" s="80"/>
      <c r="AQ31" s="80"/>
      <c r="AR31" s="80"/>
      <c r="AS31" s="80"/>
      <c r="AT31" s="80"/>
      <c r="AU31" s="80"/>
    </row>
    <row r="32" spans="1:50" ht="6" customHeight="1">
      <c r="A32" s="81"/>
      <c r="B32" s="473"/>
      <c r="C32" s="444"/>
      <c r="D32" s="444"/>
      <c r="E32" s="444"/>
      <c r="F32" s="444"/>
      <c r="G32" s="444"/>
      <c r="H32" s="444"/>
      <c r="I32" s="444"/>
      <c r="J32" s="444"/>
      <c r="K32" s="444"/>
      <c r="L32" s="444"/>
      <c r="M32" s="444"/>
      <c r="N32" s="444"/>
      <c r="O32" s="444"/>
      <c r="P32" s="444"/>
      <c r="Q32" s="444"/>
      <c r="R32" s="444"/>
      <c r="S32" s="444"/>
      <c r="T32" s="444"/>
      <c r="U32" s="444"/>
      <c r="V32" s="444"/>
      <c r="W32" s="444"/>
      <c r="X32" s="444"/>
      <c r="Y32" s="444"/>
      <c r="Z32" s="444"/>
      <c r="AA32" s="444"/>
      <c r="AB32" s="444"/>
      <c r="AC32" s="444"/>
      <c r="AD32" s="444"/>
      <c r="AE32" s="83"/>
      <c r="AF32" s="83"/>
      <c r="AG32" s="83"/>
      <c r="AH32" s="83"/>
      <c r="AI32" s="83"/>
      <c r="AJ32" s="83"/>
      <c r="AK32" s="83"/>
      <c r="AL32" s="83"/>
      <c r="AM32" s="80"/>
      <c r="AN32" s="80"/>
      <c r="AO32" s="80"/>
      <c r="AP32" s="80"/>
      <c r="AQ32" s="80"/>
      <c r="AR32" s="80"/>
      <c r="AS32" s="80"/>
      <c r="AT32" s="80"/>
      <c r="AU32" s="80"/>
    </row>
    <row r="33" spans="1:50" ht="14.25" customHeight="1">
      <c r="A33" s="81"/>
      <c r="B33" s="122" t="s">
        <v>94</v>
      </c>
      <c r="C33" s="123">
        <f>C29+1</f>
        <v>21</v>
      </c>
      <c r="D33" s="468" t="s">
        <v>102</v>
      </c>
      <c r="E33" s="444"/>
      <c r="F33" s="444"/>
      <c r="G33" s="445"/>
      <c r="H33" s="469"/>
      <c r="I33" s="410"/>
      <c r="J33" s="410"/>
      <c r="K33" s="470" t="str">
        <f>IF(AG3=AJ6,"200 Band Pull-Aparts      -      100 Banded Shoulder Dislocations      -      Mobility","150 Band Pull-Aparts      -      75 Banded Shoulder Dislocations      -      Mobility")</f>
        <v>200 Band Pull-Aparts      -      100 Banded Shoulder Dislocations      -      Mobility</v>
      </c>
      <c r="L33" s="410"/>
      <c r="M33" s="410"/>
      <c r="N33" s="410"/>
      <c r="O33" s="410"/>
      <c r="P33" s="410"/>
      <c r="Q33" s="410"/>
      <c r="R33" s="410"/>
      <c r="S33" s="410"/>
      <c r="T33" s="410"/>
      <c r="U33" s="410"/>
      <c r="V33" s="410"/>
      <c r="W33" s="410"/>
      <c r="X33" s="410"/>
      <c r="Y33" s="410"/>
      <c r="Z33" s="410"/>
      <c r="AA33" s="410"/>
      <c r="AB33" s="471"/>
      <c r="AC33" s="124" t="s">
        <v>96</v>
      </c>
      <c r="AD33" s="125" t="s">
        <v>97</v>
      </c>
      <c r="AE33" s="83"/>
      <c r="AF33" s="83"/>
      <c r="AG33" s="83"/>
      <c r="AH33" s="83"/>
      <c r="AI33" s="83"/>
      <c r="AJ33" s="83"/>
      <c r="AK33" s="83"/>
      <c r="AL33" s="83"/>
      <c r="AM33" s="80"/>
      <c r="AN33" s="80"/>
      <c r="AO33" s="80"/>
      <c r="AP33" s="80"/>
      <c r="AQ33" s="80"/>
      <c r="AR33" s="80"/>
      <c r="AS33" s="80"/>
      <c r="AT33" s="80"/>
      <c r="AU33" s="80"/>
      <c r="AX33" s="271" t="s">
        <v>60</v>
      </c>
    </row>
    <row r="34" spans="1:50" ht="14.25" customHeight="1">
      <c r="A34" s="81"/>
      <c r="B34" s="454" t="str">
        <f>B8</f>
        <v>High Bar Squat</v>
      </c>
      <c r="C34" s="355"/>
      <c r="D34" s="355"/>
      <c r="E34" s="355"/>
      <c r="F34" s="355"/>
      <c r="G34" s="455"/>
      <c r="H34" s="109">
        <f>IF($AD$4=$AI$5,"",IF($AD$4=1,(FLOOR($F$8*0.73,$AH$8)),IF($AD$4=2,(FLOOR($F$8*0.62,$AH$8)),FLOOR($F$8*0.68,$AH$8))))</f>
        <v>85</v>
      </c>
      <c r="I34" s="110">
        <f>IF($AD$4=$AI$5,0,IF($AD$4=1,5,IF($AD$4=2,8,6)))</f>
        <v>6</v>
      </c>
      <c r="J34" s="111">
        <f>IF($AD$4=$AI$5,"",IF($AD$4=1,(FLOOR($F$8*0.73,$AH$8)),IF($AD$4=2,(FLOOR($F$8*0.62,$AH$8)),FLOOR($F$8*0.68,$AH$8))))</f>
        <v>85</v>
      </c>
      <c r="K34" s="112">
        <f>IF($AD$4=$AI$5,0,IF($AD$4=1,5,IF($AD$4=2,8,6)))</f>
        <v>6</v>
      </c>
      <c r="L34" s="456">
        <f>IF($AD$4=$AI$5,"",IF($AD$4=1,(FLOOR($F$8*0.73,$AH$8)),IF($AD$4=2,(FLOOR($F$8*0.62,$AH$8)),FLOOR($F$8*0.68,$AH$8))))</f>
        <v>85</v>
      </c>
      <c r="M34" s="447"/>
      <c r="N34" s="112">
        <f>IF($AD$4=$AI$5,0,IF($AD$4=1,5,IF($AD$4=2,8,6)))</f>
        <v>6</v>
      </c>
      <c r="O34" s="111">
        <f>IF($AD$4=$AI$5,"",IF($AD$4=1,(FLOOR($F$8*0.73,$AH$8)),IF($AD$4=2,(FLOOR($F$8*0.62,$AH$8)),FLOOR($F$8*0.68,$AH$8))))</f>
        <v>85</v>
      </c>
      <c r="P34" s="112">
        <f>IF($AD$4=$AI$5,0,IF($AD$4=1,5,IF($AD$4=2,8,6)))</f>
        <v>6</v>
      </c>
      <c r="Q34" s="111">
        <f>IF($AD$4=$AI$5,"",IF($AD$4=1,(CEILING($F$8*0.74,$AH$8)),IF($AD$4=2,(CEILING($F$8*0.625,$AH$8)+$AH$8),FLOOR($F$8*0.68,$AH$8))))</f>
        <v>85</v>
      </c>
      <c r="R34" s="112">
        <f>IF($AD$4=$AI$5,0,IF($AD$4=1,4,IF($AD$4=2,6,6)))</f>
        <v>6</v>
      </c>
      <c r="S34" s="456">
        <f>IF($AD$4=$AI$5,"",IF($AD$4=1,(CEILING($F$8*0.74,$AH$8)),IF($AD$4=2,(CEILING($F$8*0.625,$AH$8)+$AH$8),CEILING($F$8*0.68,$AH$8)+$AH$8)))</f>
        <v>90</v>
      </c>
      <c r="T34" s="447"/>
      <c r="U34" s="112">
        <f>IF($AD$4=$AI$5,0,IF($AD$4=1,4,IF($AD$4=2,6,5)))</f>
        <v>5</v>
      </c>
      <c r="V34" s="111">
        <f>IF($AD$4=$AI$5,"",IF($AD$4=1,(CEILING($F$8*0.74,$AH$8)),IF($AD$4=2,(CEILING($F$8*0.65,$AH$8)+$AH$8+$AH$8),CEILING($F$8*0.68,$AH$8)+$AH$8)))</f>
        <v>90</v>
      </c>
      <c r="W34" s="112">
        <f>IF($AD$4=$AI$5,0,IF($AD$4=1,4,IF($AD$4=2,6,5)))</f>
        <v>5</v>
      </c>
      <c r="X34" s="111">
        <f>IF($AD$4=$AI$5,"",IF($AD$4=1,(CEILING($F$8*0.74,$AH$8)),IF($AD$4=2,0,CEILING($F$8*0.7,$AH$8)+$AH$8+$AH$8)))</f>
        <v>95</v>
      </c>
      <c r="Y34" s="457">
        <f>IF($AD$4=$AI$5,0,IF($AD$4=1,4,IF($AD$4=2,0,5)))</f>
        <v>5</v>
      </c>
      <c r="Z34" s="448"/>
      <c r="AA34" s="113">
        <f>IF($AD$4=$AI$5,"",IF($AD$4=1,(CEILING($F$8*0.755,$AH$8)+$AH$8+$AH$8),IF($AD$4=2,0,0)))</f>
        <v>0</v>
      </c>
      <c r="AB34" s="112">
        <f>IF($AD$4=$AI$5,0,IF($AD$4=1,4,IF($AD$4=2,0,0)))</f>
        <v>0</v>
      </c>
      <c r="AC34" s="107">
        <f>(H34*I34)+(J34*K34)+(L34*N34)+(O34*P34)+(Q34*R34)+(S34*U34)+(V34*W34)+(X34*Y34)+(AA34*AB34)</f>
        <v>3925</v>
      </c>
      <c r="AD34" s="114">
        <f>(I34/(100-(100*(H34/F8))))+(K34/(100-(100*(J34/F8))))+(N34/(100-(100*(L34/F8))))+(P34/(100-(100*(O34/F8))))+(R34/(100-(100*(Q34/F8))))+(U34/(100-(100*(S34/F8))))+(W34/(100-(100*(V34/F8))))+(Y34/(100-(100*(X34/F8))))+(AB34/(100-(100*(AA34/F8))))</f>
        <v>1.4751770259638082</v>
      </c>
      <c r="AE34" s="83"/>
      <c r="AF34" s="83"/>
      <c r="AG34" s="83"/>
      <c r="AH34" s="83"/>
      <c r="AI34" s="83"/>
      <c r="AJ34" s="83"/>
      <c r="AK34" s="83"/>
      <c r="AL34" s="83"/>
      <c r="AM34" s="80"/>
      <c r="AN34" s="80"/>
      <c r="AO34" s="80"/>
      <c r="AP34" s="80"/>
      <c r="AQ34" s="80"/>
      <c r="AR34" s="80"/>
      <c r="AS34" s="80"/>
      <c r="AT34" s="80"/>
      <c r="AU34" s="80"/>
    </row>
    <row r="35" spans="1:50" ht="14.25" customHeight="1">
      <c r="A35" s="81"/>
      <c r="B35" s="465" t="str">
        <f>T7</f>
        <v>Strict OHP</v>
      </c>
      <c r="C35" s="466"/>
      <c r="D35" s="466"/>
      <c r="E35" s="466"/>
      <c r="F35" s="466"/>
      <c r="G35" s="466"/>
      <c r="H35" s="115">
        <f>IF($AD$4=$AI$5,"",IF($AD$4=1,CEILING($X$7/(0.995+(0.0333*8)),AH8),IF($AD$4=3,CEILING($X$7/(0.995+(0.0333*12)),AH8),CEILING($X$7/(0.995+(0.0333*10)),AH8))))</f>
        <v>42.5</v>
      </c>
      <c r="I35" s="116" t="str">
        <f>IF($AD$4=$AI$5,"",IF($AD$4=1,"x 6+",IF($AD$4=3,"x 10+","x 6-10")))</f>
        <v>x 10+</v>
      </c>
      <c r="J35" s="117" t="str">
        <f>IF($AD$4=$AI$5,"",IF($AD$4=1,"MRS:5+",IF($AD$4=3,"MRS:8+","3x5")))</f>
        <v>MRS:8+</v>
      </c>
      <c r="K35" s="126">
        <f>IF($AD$4=$AI$5,"",IF($AD$4=1,FLOOR($X$7/(0.995+(0.0333*10)),AH8),IF($AD$4=3,FLOOR($X$7/(0.995+(0.0333*15)),AH8),FLOOR($X$7/(0.995+(0.0333*12)),AH8))))</f>
        <v>37.5</v>
      </c>
      <c r="L35" s="467" t="str">
        <f>IF($AD$4=$AI$5,"",IF($AD$4=1," Repeat:  EMOM until you fail to complete 3 reps",IF($AD$4=3," Repeat:  EMOM until you fail to complete 5 reps",0)))</f>
        <v xml:space="preserve"> Repeat:  EMOM until you fail to complete 5 reps</v>
      </c>
      <c r="M35" s="419"/>
      <c r="N35" s="419"/>
      <c r="O35" s="419"/>
      <c r="P35" s="419"/>
      <c r="Q35" s="419"/>
      <c r="R35" s="419"/>
      <c r="S35" s="419"/>
      <c r="T35" s="419"/>
      <c r="U35" s="419"/>
      <c r="V35" s="419"/>
      <c r="W35" s="419"/>
      <c r="X35" s="419"/>
      <c r="Y35" s="419"/>
      <c r="Z35" s="419"/>
      <c r="AA35" s="419"/>
      <c r="AB35" s="453"/>
      <c r="AC35" s="119"/>
      <c r="AD35" s="120" t="s">
        <v>98</v>
      </c>
      <c r="AE35" s="83"/>
      <c r="AF35" s="83"/>
      <c r="AG35" s="83"/>
      <c r="AH35" s="83"/>
      <c r="AI35" s="83"/>
      <c r="AJ35" s="83"/>
      <c r="AK35" s="83"/>
      <c r="AL35" s="83"/>
      <c r="AM35" s="80"/>
      <c r="AN35" s="80"/>
      <c r="AO35" s="80"/>
      <c r="AP35" s="80"/>
      <c r="AQ35" s="80"/>
      <c r="AR35" s="80"/>
      <c r="AS35" s="80"/>
      <c r="AT35" s="80"/>
      <c r="AU35" s="80"/>
    </row>
    <row r="36" spans="1:50" ht="9" customHeight="1">
      <c r="A36" s="81"/>
      <c r="B36" s="81"/>
      <c r="C36" s="82"/>
      <c r="D36" s="80"/>
      <c r="E36" s="80"/>
      <c r="F36" s="80"/>
      <c r="G36" s="80"/>
      <c r="H36" s="80"/>
      <c r="I36" s="80"/>
      <c r="J36" s="80"/>
      <c r="K36" s="80"/>
      <c r="L36" s="80"/>
      <c r="M36" s="80"/>
      <c r="N36" s="80"/>
      <c r="O36" s="80"/>
      <c r="P36" s="80"/>
      <c r="Q36" s="80"/>
      <c r="R36" s="80"/>
      <c r="S36" s="80"/>
      <c r="T36" s="80"/>
      <c r="U36" s="80"/>
      <c r="V36" s="80"/>
      <c r="W36" s="80"/>
      <c r="X36" s="80"/>
      <c r="Y36" s="80"/>
      <c r="Z36" s="80"/>
      <c r="AA36" s="80"/>
      <c r="AB36" s="80"/>
      <c r="AC36" s="80"/>
      <c r="AD36" s="121"/>
      <c r="AE36" s="83"/>
      <c r="AF36" s="83"/>
      <c r="AG36" s="83"/>
      <c r="AH36" s="83"/>
      <c r="AI36" s="83"/>
      <c r="AJ36" s="83"/>
      <c r="AK36" s="83"/>
      <c r="AL36" s="83"/>
      <c r="AM36" s="80"/>
      <c r="AN36" s="80"/>
      <c r="AO36" s="80"/>
      <c r="AP36" s="80"/>
      <c r="AQ36" s="80"/>
      <c r="AR36" s="80"/>
      <c r="AS36" s="80"/>
      <c r="AT36" s="80"/>
      <c r="AU36" s="80"/>
    </row>
    <row r="37" spans="1:50" ht="14.25" customHeight="1">
      <c r="A37" s="81"/>
      <c r="B37" s="130"/>
      <c r="C37" s="474" t="s">
        <v>103</v>
      </c>
      <c r="D37" s="410"/>
      <c r="E37" s="410"/>
      <c r="F37" s="410"/>
      <c r="G37" s="410"/>
      <c r="H37" s="410"/>
      <c r="I37" s="410"/>
      <c r="J37" s="410"/>
      <c r="K37" s="410"/>
      <c r="L37" s="410"/>
      <c r="M37" s="410"/>
      <c r="N37" s="410"/>
      <c r="O37" s="410"/>
      <c r="P37" s="410"/>
      <c r="Q37" s="410"/>
      <c r="R37" s="410"/>
      <c r="S37" s="410"/>
      <c r="T37" s="410"/>
      <c r="U37" s="410"/>
      <c r="V37" s="411"/>
      <c r="W37" s="80"/>
      <c r="X37" s="475" t="s">
        <v>104</v>
      </c>
      <c r="Y37" s="444"/>
      <c r="Z37" s="444"/>
      <c r="AA37" s="444"/>
      <c r="AB37" s="444"/>
      <c r="AC37" s="444"/>
      <c r="AD37" s="367"/>
      <c r="AE37" s="83"/>
      <c r="AF37" s="83"/>
      <c r="AG37" s="83"/>
      <c r="AH37" s="83"/>
      <c r="AI37" s="83"/>
      <c r="AJ37" s="83"/>
      <c r="AK37" s="83"/>
      <c r="AL37" s="83"/>
      <c r="AM37" s="80"/>
      <c r="AN37" s="80"/>
      <c r="AO37" s="80"/>
      <c r="AP37" s="80"/>
      <c r="AQ37" s="80"/>
      <c r="AR37" s="80"/>
      <c r="AS37" s="80"/>
      <c r="AT37" s="80"/>
      <c r="AU37" s="80"/>
    </row>
    <row r="38" spans="1:50" ht="14.25" customHeight="1">
      <c r="A38" s="81"/>
      <c r="B38" s="131"/>
      <c r="C38" s="412" t="s">
        <v>105</v>
      </c>
      <c r="D38" s="413"/>
      <c r="E38" s="413"/>
      <c r="F38" s="413"/>
      <c r="G38" s="413"/>
      <c r="H38" s="413"/>
      <c r="I38" s="413"/>
      <c r="J38" s="413"/>
      <c r="K38" s="413"/>
      <c r="L38" s="413"/>
      <c r="M38" s="413"/>
      <c r="N38" s="413"/>
      <c r="O38" s="413"/>
      <c r="P38" s="413"/>
      <c r="Q38" s="413"/>
      <c r="R38" s="413"/>
      <c r="S38" s="413"/>
      <c r="T38" s="413"/>
      <c r="U38" s="413"/>
      <c r="V38" s="414"/>
      <c r="W38" s="80"/>
      <c r="X38" s="476" t="s">
        <v>106</v>
      </c>
      <c r="Y38" s="355"/>
      <c r="Z38" s="355"/>
      <c r="AA38" s="132"/>
      <c r="AB38" s="477" t="s">
        <v>107</v>
      </c>
      <c r="AC38" s="355"/>
      <c r="AD38" s="133"/>
      <c r="AE38" s="83"/>
      <c r="AF38" s="83"/>
      <c r="AG38" s="83"/>
      <c r="AH38" s="83"/>
      <c r="AI38" s="83"/>
      <c r="AJ38" s="83"/>
      <c r="AK38" s="83"/>
      <c r="AL38" s="83"/>
      <c r="AM38" s="80"/>
      <c r="AN38" s="80"/>
      <c r="AO38" s="80"/>
      <c r="AP38" s="80"/>
      <c r="AQ38" s="80"/>
      <c r="AR38" s="80"/>
      <c r="AS38" s="80"/>
      <c r="AT38" s="80"/>
      <c r="AU38" s="80"/>
    </row>
    <row r="39" spans="1:50" ht="14.25" customHeight="1">
      <c r="A39" s="81"/>
      <c r="B39" s="134"/>
      <c r="C39" s="415" t="s">
        <v>108</v>
      </c>
      <c r="D39" s="413"/>
      <c r="E39" s="413"/>
      <c r="F39" s="413"/>
      <c r="G39" s="413"/>
      <c r="H39" s="413"/>
      <c r="I39" s="413"/>
      <c r="J39" s="413"/>
      <c r="K39" s="413"/>
      <c r="L39" s="413"/>
      <c r="M39" s="413"/>
      <c r="N39" s="413"/>
      <c r="O39" s="413"/>
      <c r="P39" s="413"/>
      <c r="Q39" s="413"/>
      <c r="R39" s="413"/>
      <c r="S39" s="413"/>
      <c r="T39" s="413"/>
      <c r="U39" s="413"/>
      <c r="V39" s="414"/>
      <c r="W39" s="80"/>
      <c r="X39" s="476" t="s">
        <v>106</v>
      </c>
      <c r="Y39" s="355"/>
      <c r="Z39" s="355"/>
      <c r="AA39" s="132"/>
      <c r="AB39" s="477" t="s">
        <v>107</v>
      </c>
      <c r="AC39" s="355"/>
      <c r="AD39" s="133"/>
      <c r="AE39" s="83"/>
      <c r="AF39" s="83"/>
      <c r="AG39" s="83"/>
      <c r="AH39" s="83"/>
      <c r="AI39" s="83"/>
      <c r="AJ39" s="83"/>
      <c r="AK39" s="83"/>
      <c r="AL39" s="83"/>
      <c r="AM39" s="80"/>
      <c r="AN39" s="80"/>
      <c r="AO39" s="80"/>
      <c r="AP39" s="80"/>
      <c r="AQ39" s="80"/>
      <c r="AR39" s="80"/>
      <c r="AS39" s="80"/>
      <c r="AT39" s="80"/>
      <c r="AU39" s="80"/>
    </row>
    <row r="40" spans="1:50" ht="14.25" customHeight="1">
      <c r="A40" s="81"/>
      <c r="B40" s="135"/>
      <c r="C40" s="418" t="s">
        <v>109</v>
      </c>
      <c r="D40" s="419"/>
      <c r="E40" s="419"/>
      <c r="F40" s="419"/>
      <c r="G40" s="419"/>
      <c r="H40" s="419"/>
      <c r="I40" s="419"/>
      <c r="J40" s="419"/>
      <c r="K40" s="419"/>
      <c r="L40" s="419"/>
      <c r="M40" s="419"/>
      <c r="N40" s="419"/>
      <c r="O40" s="419"/>
      <c r="P40" s="419"/>
      <c r="Q40" s="419"/>
      <c r="R40" s="419"/>
      <c r="S40" s="419"/>
      <c r="T40" s="419"/>
      <c r="U40" s="419"/>
      <c r="V40" s="420"/>
      <c r="W40" s="80"/>
      <c r="X40" s="479" t="s">
        <v>110</v>
      </c>
      <c r="Y40" s="355"/>
      <c r="Z40" s="355"/>
      <c r="AA40" s="355"/>
      <c r="AB40" s="355"/>
      <c r="AC40" s="136">
        <f>(AA38*AD38)+(AA39*AD39)</f>
        <v>0</v>
      </c>
      <c r="AD40" s="137" t="str">
        <f>E4</f>
        <v>Kg</v>
      </c>
      <c r="AE40" s="83"/>
      <c r="AF40" s="83"/>
      <c r="AG40" s="83"/>
      <c r="AH40" s="83"/>
      <c r="AI40" s="83"/>
      <c r="AJ40" s="83"/>
      <c r="AK40" s="83"/>
      <c r="AL40" s="83"/>
      <c r="AM40" s="80"/>
      <c r="AN40" s="80"/>
      <c r="AO40" s="80"/>
      <c r="AP40" s="80"/>
      <c r="AQ40" s="80"/>
      <c r="AR40" s="80"/>
      <c r="AS40" s="80"/>
      <c r="AT40" s="80"/>
      <c r="AU40" s="80"/>
    </row>
    <row r="41" spans="1:50" ht="6" customHeight="1">
      <c r="A41" s="81"/>
      <c r="B41" s="81"/>
      <c r="C41" s="82"/>
      <c r="D41" s="80"/>
      <c r="E41" s="80"/>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3"/>
      <c r="AF41" s="83"/>
      <c r="AG41" s="83"/>
      <c r="AH41" s="83"/>
      <c r="AI41" s="83"/>
      <c r="AJ41" s="83"/>
      <c r="AK41" s="83"/>
      <c r="AL41" s="83"/>
      <c r="AM41" s="80"/>
      <c r="AN41" s="80"/>
      <c r="AO41" s="80"/>
      <c r="AP41" s="80"/>
      <c r="AQ41" s="80"/>
      <c r="AR41" s="80"/>
      <c r="AS41" s="80"/>
      <c r="AT41" s="80"/>
      <c r="AU41" s="80"/>
    </row>
    <row r="42" spans="1:50" ht="14.25" customHeight="1">
      <c r="A42" s="81"/>
      <c r="B42" s="81"/>
      <c r="C42" s="478"/>
      <c r="D42" s="355"/>
      <c r="E42" s="355"/>
      <c r="F42" s="355"/>
      <c r="G42" s="355"/>
      <c r="H42" s="355"/>
      <c r="I42" s="355"/>
      <c r="J42" s="355"/>
      <c r="K42" s="355"/>
      <c r="L42" s="355"/>
      <c r="M42" s="355"/>
      <c r="N42" s="355"/>
      <c r="O42" s="355"/>
      <c r="P42" s="355"/>
      <c r="Q42" s="355"/>
      <c r="R42" s="355"/>
      <c r="S42" s="355"/>
      <c r="T42" s="355"/>
      <c r="U42" s="355"/>
      <c r="V42" s="355"/>
      <c r="W42" s="355"/>
      <c r="X42" s="355"/>
      <c r="Y42" s="355"/>
      <c r="Z42" s="355"/>
      <c r="AA42" s="355"/>
      <c r="AB42" s="355"/>
      <c r="AC42" s="355"/>
      <c r="AD42" s="82"/>
      <c r="AE42" s="83"/>
      <c r="AF42" s="83"/>
      <c r="AG42" s="83"/>
      <c r="AH42" s="83"/>
      <c r="AI42" s="83"/>
      <c r="AJ42" s="83"/>
      <c r="AK42" s="83"/>
      <c r="AL42" s="83"/>
      <c r="AM42" s="80"/>
      <c r="AN42" s="80"/>
      <c r="AO42" s="80"/>
      <c r="AP42" s="80"/>
      <c r="AQ42" s="80"/>
      <c r="AR42" s="80"/>
      <c r="AS42" s="80"/>
      <c r="AT42" s="80"/>
      <c r="AU42" s="80"/>
    </row>
    <row r="43" spans="1:50" ht="14.25" customHeight="1">
      <c r="A43" s="80"/>
      <c r="B43" s="81"/>
      <c r="C43" s="478"/>
      <c r="D43" s="355"/>
      <c r="E43" s="355"/>
      <c r="F43" s="355"/>
      <c r="G43" s="355"/>
      <c r="H43" s="355"/>
      <c r="I43" s="355"/>
      <c r="J43" s="355"/>
      <c r="K43" s="355"/>
      <c r="L43" s="355"/>
      <c r="M43" s="355"/>
      <c r="N43" s="355"/>
      <c r="O43" s="355"/>
      <c r="P43" s="355"/>
      <c r="Q43" s="355"/>
      <c r="R43" s="355"/>
      <c r="S43" s="355"/>
      <c r="T43" s="355"/>
      <c r="U43" s="355"/>
      <c r="V43" s="355"/>
      <c r="W43" s="355"/>
      <c r="X43" s="355"/>
      <c r="Y43" s="355"/>
      <c r="Z43" s="355"/>
      <c r="AA43" s="355"/>
      <c r="AB43" s="355"/>
      <c r="AC43" s="355"/>
      <c r="AD43" s="82"/>
      <c r="AE43" s="83"/>
      <c r="AF43" s="83"/>
      <c r="AG43" s="83"/>
      <c r="AH43" s="83"/>
      <c r="AI43" s="83"/>
      <c r="AJ43" s="83"/>
      <c r="AK43" s="83"/>
      <c r="AL43" s="83"/>
      <c r="AM43" s="80"/>
      <c r="AN43" s="80"/>
      <c r="AO43" s="80"/>
      <c r="AP43" s="80"/>
      <c r="AQ43" s="80"/>
      <c r="AR43" s="80"/>
      <c r="AS43" s="80"/>
      <c r="AT43" s="80"/>
      <c r="AU43" s="80"/>
    </row>
    <row r="44" spans="1:50" ht="14.25" customHeight="1">
      <c r="A44" s="80"/>
      <c r="B44" s="81"/>
      <c r="C44" s="82"/>
      <c r="D44" s="80"/>
      <c r="E44" s="80"/>
      <c r="F44" s="80"/>
      <c r="G44" s="80"/>
      <c r="H44" s="80"/>
      <c r="I44" s="89"/>
      <c r="J44" s="89"/>
      <c r="K44" s="89"/>
      <c r="L44" s="89"/>
      <c r="M44" s="89"/>
      <c r="N44" s="89"/>
      <c r="O44" s="89"/>
      <c r="P44" s="89"/>
      <c r="Q44" s="89"/>
      <c r="R44" s="89"/>
      <c r="S44" s="89"/>
      <c r="T44" s="89"/>
      <c r="U44" s="89"/>
      <c r="V44" s="89"/>
      <c r="W44" s="89"/>
      <c r="X44" s="80"/>
      <c r="Y44" s="80"/>
      <c r="Z44" s="80"/>
      <c r="AA44" s="80"/>
      <c r="AB44" s="80"/>
      <c r="AC44" s="80"/>
      <c r="AD44" s="80"/>
      <c r="AE44" s="83"/>
      <c r="AF44" s="83"/>
      <c r="AG44" s="83"/>
      <c r="AH44" s="83"/>
      <c r="AI44" s="83"/>
      <c r="AJ44" s="83"/>
      <c r="AK44" s="83"/>
      <c r="AL44" s="84"/>
      <c r="AM44" s="80"/>
      <c r="AN44" s="80"/>
      <c r="AO44" s="80"/>
      <c r="AP44" s="80"/>
      <c r="AQ44" s="80"/>
      <c r="AR44" s="80"/>
      <c r="AS44" s="80"/>
      <c r="AT44" s="80"/>
      <c r="AU44" s="80"/>
    </row>
    <row r="45" spans="1:50" ht="14.25" customHeight="1">
      <c r="A45" s="80"/>
      <c r="B45" s="81"/>
      <c r="C45" s="82"/>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3"/>
      <c r="AF45" s="83"/>
      <c r="AG45" s="83"/>
      <c r="AH45" s="83"/>
      <c r="AI45" s="83"/>
      <c r="AJ45" s="83"/>
      <c r="AK45" s="83"/>
      <c r="AL45" s="83"/>
      <c r="AM45" s="80"/>
      <c r="AN45" s="80"/>
      <c r="AO45" s="80"/>
      <c r="AP45" s="80"/>
      <c r="AQ45" s="80"/>
      <c r="AR45" s="80"/>
      <c r="AS45" s="80"/>
      <c r="AT45" s="80"/>
      <c r="AU45" s="80"/>
    </row>
    <row r="46" spans="1:50" ht="14.25" customHeight="1">
      <c r="A46" s="80"/>
      <c r="B46" s="81"/>
      <c r="C46" s="82"/>
      <c r="D46" s="80"/>
      <c r="E46" s="80"/>
      <c r="F46" s="80"/>
      <c r="G46" s="80"/>
      <c r="H46" s="80"/>
      <c r="I46" s="80"/>
      <c r="J46" s="80"/>
      <c r="K46" s="80"/>
      <c r="L46" s="80"/>
      <c r="M46" s="80"/>
      <c r="N46" s="80"/>
      <c r="O46" s="80"/>
      <c r="P46" s="80"/>
      <c r="Q46" s="80"/>
      <c r="R46" s="80"/>
      <c r="S46" s="80"/>
      <c r="T46" s="80"/>
      <c r="U46" s="80"/>
      <c r="V46" s="80"/>
      <c r="W46" s="80"/>
      <c r="X46" s="80"/>
      <c r="Y46" s="80"/>
      <c r="Z46" s="80"/>
      <c r="AA46" s="80"/>
      <c r="AB46" s="80"/>
      <c r="AC46" s="80"/>
      <c r="AD46" s="80"/>
      <c r="AE46" s="83"/>
      <c r="AF46" s="83"/>
      <c r="AG46" s="83"/>
      <c r="AH46" s="83"/>
      <c r="AI46" s="83"/>
      <c r="AJ46" s="83"/>
      <c r="AK46" s="83"/>
      <c r="AL46" s="83"/>
      <c r="AM46" s="80"/>
      <c r="AN46" s="80"/>
      <c r="AO46" s="138"/>
      <c r="AP46" s="138"/>
      <c r="AQ46" s="138"/>
      <c r="AR46" s="138"/>
      <c r="AS46" s="138"/>
      <c r="AU46" s="80"/>
    </row>
    <row r="47" spans="1:50" ht="14.25" customHeight="1">
      <c r="A47" s="80"/>
      <c r="B47" s="81"/>
      <c r="C47" s="82"/>
      <c r="D47" s="80"/>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3"/>
      <c r="AF47" s="83"/>
      <c r="AG47" s="83"/>
      <c r="AH47" s="83"/>
      <c r="AI47" s="83"/>
      <c r="AJ47" s="83"/>
      <c r="AK47" s="83"/>
      <c r="AL47" s="83"/>
      <c r="AM47" s="80"/>
      <c r="AN47" s="80"/>
      <c r="AO47" s="138"/>
      <c r="AP47" s="138"/>
      <c r="AQ47" s="138"/>
      <c r="AR47" s="138"/>
      <c r="AS47" s="138"/>
      <c r="AU47" s="80"/>
    </row>
    <row r="48" spans="1:50" ht="14.25" customHeight="1">
      <c r="A48" s="80"/>
      <c r="B48" s="81"/>
      <c r="C48" s="82"/>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c r="AE48" s="83"/>
      <c r="AF48" s="83"/>
      <c r="AG48" s="83"/>
      <c r="AH48" s="83"/>
      <c r="AI48" s="83"/>
      <c r="AJ48" s="83"/>
      <c r="AK48" s="83"/>
      <c r="AL48" s="83"/>
      <c r="AM48" s="80"/>
      <c r="AN48" s="80"/>
      <c r="AO48" s="138"/>
      <c r="AP48" s="138"/>
      <c r="AQ48" s="138"/>
      <c r="AR48" s="138"/>
      <c r="AS48" s="138"/>
      <c r="AU48" s="80"/>
    </row>
    <row r="49" spans="1:47" ht="14.25" customHeight="1">
      <c r="A49" s="80"/>
      <c r="B49" s="81"/>
      <c r="C49" s="82"/>
      <c r="D49" s="80"/>
      <c r="E49" s="80"/>
      <c r="F49" s="80"/>
      <c r="G49" s="80"/>
      <c r="H49" s="80"/>
      <c r="I49" s="80"/>
      <c r="J49" s="80"/>
      <c r="K49" s="80"/>
      <c r="L49" s="80"/>
      <c r="M49" s="80"/>
      <c r="N49" s="80"/>
      <c r="O49" s="80"/>
      <c r="P49" s="80"/>
      <c r="Q49" s="80"/>
      <c r="R49" s="80"/>
      <c r="S49" s="80"/>
      <c r="T49" s="80"/>
      <c r="U49" s="80"/>
      <c r="V49" s="80"/>
      <c r="W49" s="80"/>
      <c r="X49" s="80"/>
      <c r="Y49" s="80"/>
      <c r="Z49" s="80"/>
      <c r="AA49" s="80"/>
      <c r="AB49" s="80"/>
      <c r="AC49" s="80"/>
      <c r="AD49" s="80"/>
      <c r="AE49" s="83"/>
      <c r="AF49" s="83"/>
      <c r="AG49" s="83"/>
      <c r="AH49" s="83"/>
      <c r="AI49" s="83"/>
      <c r="AJ49" s="83"/>
      <c r="AK49" s="83"/>
      <c r="AL49" s="83"/>
      <c r="AM49" s="80"/>
      <c r="AN49" s="80"/>
      <c r="AO49" s="138" t="s">
        <v>111</v>
      </c>
      <c r="AP49" s="138" t="s">
        <v>111</v>
      </c>
      <c r="AQ49" s="138" t="s">
        <v>111</v>
      </c>
      <c r="AR49" s="138" t="s">
        <v>111</v>
      </c>
      <c r="AS49" s="138" t="s">
        <v>111</v>
      </c>
      <c r="AU49" s="80"/>
    </row>
    <row r="50" spans="1:47" ht="14.25" customHeight="1">
      <c r="A50" s="80"/>
      <c r="B50" s="81"/>
      <c r="C50" s="82"/>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c r="AD50" s="80"/>
      <c r="AE50" s="83"/>
      <c r="AF50" s="83"/>
      <c r="AG50" s="83"/>
      <c r="AH50" s="83"/>
      <c r="AI50" s="83"/>
      <c r="AJ50" s="83"/>
      <c r="AK50" s="83"/>
      <c r="AL50" s="83"/>
      <c r="AM50" s="80"/>
      <c r="AN50" s="80"/>
      <c r="AO50" s="138" t="s">
        <v>87</v>
      </c>
      <c r="AP50" s="138" t="s">
        <v>112</v>
      </c>
      <c r="AQ50" s="138" t="s">
        <v>8</v>
      </c>
      <c r="AR50" s="138" t="s">
        <v>89</v>
      </c>
      <c r="AS50" s="138" t="s">
        <v>90</v>
      </c>
      <c r="AU50" s="80"/>
    </row>
    <row r="51" spans="1:47" ht="14.25" customHeight="1">
      <c r="A51" s="80"/>
      <c r="B51" s="81"/>
      <c r="C51" s="82"/>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3"/>
      <c r="AF51" s="83"/>
      <c r="AG51" s="83"/>
      <c r="AH51" s="83"/>
      <c r="AI51" s="83"/>
      <c r="AJ51" s="83"/>
      <c r="AK51" s="83"/>
      <c r="AL51" s="83"/>
      <c r="AM51" s="80"/>
      <c r="AN51" s="80"/>
      <c r="AO51" s="138" t="s">
        <v>113</v>
      </c>
      <c r="AP51" s="138" t="s">
        <v>88</v>
      </c>
      <c r="AQ51" s="138" t="s">
        <v>63</v>
      </c>
      <c r="AR51" s="138" t="s">
        <v>114</v>
      </c>
      <c r="AS51" s="138" t="s">
        <v>115</v>
      </c>
      <c r="AU51" s="80"/>
    </row>
    <row r="52" spans="1:47" ht="14.25" customHeight="1">
      <c r="A52" s="80"/>
      <c r="B52" s="81"/>
      <c r="C52" s="82"/>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3"/>
      <c r="AF52" s="83"/>
      <c r="AG52" s="83"/>
      <c r="AH52" s="83"/>
      <c r="AI52" s="83"/>
      <c r="AJ52" s="83"/>
      <c r="AK52" s="83"/>
      <c r="AL52" s="83"/>
      <c r="AM52" s="80"/>
      <c r="AN52" s="80"/>
      <c r="AO52" s="138" t="s">
        <v>19</v>
      </c>
      <c r="AP52" s="138" t="s">
        <v>91</v>
      </c>
      <c r="AQ52" s="138" t="s">
        <v>116</v>
      </c>
      <c r="AR52" s="138" t="s">
        <v>117</v>
      </c>
      <c r="AS52" s="138" t="s">
        <v>118</v>
      </c>
      <c r="AU52" s="80"/>
    </row>
    <row r="53" spans="1:47" ht="14.25" customHeight="1">
      <c r="A53" s="80"/>
      <c r="B53" s="81"/>
      <c r="C53" s="82"/>
      <c r="D53" s="80"/>
      <c r="E53" s="80"/>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3"/>
      <c r="AF53" s="83"/>
      <c r="AG53" s="83"/>
      <c r="AH53" s="83"/>
      <c r="AI53" s="83"/>
      <c r="AJ53" s="83"/>
      <c r="AK53" s="83"/>
      <c r="AL53" s="83"/>
      <c r="AM53" s="80"/>
      <c r="AN53" s="80"/>
      <c r="AO53" s="138" t="s">
        <v>119</v>
      </c>
      <c r="AP53" s="138" t="s">
        <v>21</v>
      </c>
      <c r="AQ53" s="138" t="s">
        <v>120</v>
      </c>
      <c r="AR53" s="138" t="s">
        <v>121</v>
      </c>
      <c r="AS53" s="138" t="s">
        <v>122</v>
      </c>
      <c r="AU53" s="80"/>
    </row>
    <row r="54" spans="1:47" ht="14.25" customHeight="1">
      <c r="A54" s="80"/>
      <c r="B54" s="81"/>
      <c r="C54" s="82"/>
      <c r="D54" s="80"/>
      <c r="E54" s="80"/>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c r="AE54" s="83"/>
      <c r="AF54" s="83"/>
      <c r="AG54" s="83"/>
      <c r="AH54" s="83"/>
      <c r="AI54" s="83"/>
      <c r="AJ54" s="83"/>
      <c r="AK54" s="83"/>
      <c r="AL54" s="83"/>
      <c r="AM54" s="80"/>
      <c r="AN54" s="80"/>
      <c r="AO54" s="138" t="s">
        <v>123</v>
      </c>
      <c r="AP54" s="138" t="s">
        <v>124</v>
      </c>
      <c r="AQ54" s="138" t="s">
        <v>125</v>
      </c>
      <c r="AR54" s="138" t="s">
        <v>126</v>
      </c>
      <c r="AS54" s="138" t="s">
        <v>127</v>
      </c>
      <c r="AU54" s="80"/>
    </row>
    <row r="55" spans="1:47" ht="14.25" customHeight="1">
      <c r="A55" s="80"/>
      <c r="B55" s="81"/>
      <c r="C55" s="82"/>
      <c r="D55" s="80"/>
      <c r="E55" s="80"/>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3"/>
      <c r="AF55" s="83"/>
      <c r="AG55" s="83"/>
      <c r="AH55" s="83"/>
      <c r="AI55" s="83"/>
      <c r="AJ55" s="83"/>
      <c r="AK55" s="83"/>
      <c r="AL55" s="83"/>
      <c r="AM55" s="80"/>
      <c r="AN55" s="80"/>
      <c r="AO55" s="138" t="s">
        <v>128</v>
      </c>
      <c r="AP55" s="138" t="s">
        <v>129</v>
      </c>
      <c r="AQ55" s="138" t="s">
        <v>130</v>
      </c>
      <c r="AR55" s="138" t="s">
        <v>131</v>
      </c>
      <c r="AS55" s="138" t="s">
        <v>132</v>
      </c>
      <c r="AU55" s="80"/>
    </row>
    <row r="56" spans="1:47" ht="14.25" customHeight="1">
      <c r="A56" s="80"/>
      <c r="B56" s="81"/>
      <c r="C56" s="82"/>
      <c r="D56" s="80"/>
      <c r="E56" s="80"/>
      <c r="F56" s="80"/>
      <c r="G56" s="80"/>
      <c r="H56" s="80"/>
      <c r="I56" s="80"/>
      <c r="J56" s="80"/>
      <c r="K56" s="80"/>
      <c r="L56" s="80"/>
      <c r="M56" s="80"/>
      <c r="N56" s="80"/>
      <c r="O56" s="80"/>
      <c r="P56" s="80"/>
      <c r="Q56" s="80"/>
      <c r="R56" s="80"/>
      <c r="S56" s="80"/>
      <c r="T56" s="80"/>
      <c r="U56" s="80"/>
      <c r="V56" s="80"/>
      <c r="W56" s="80"/>
      <c r="X56" s="80"/>
      <c r="Y56" s="80"/>
      <c r="Z56" s="80"/>
      <c r="AA56" s="80"/>
      <c r="AB56" s="80"/>
      <c r="AC56" s="80"/>
      <c r="AD56" s="80"/>
      <c r="AE56" s="83"/>
      <c r="AF56" s="83"/>
      <c r="AG56" s="83"/>
      <c r="AH56" s="83"/>
      <c r="AI56" s="83"/>
      <c r="AJ56" s="83"/>
      <c r="AK56" s="83"/>
      <c r="AL56" s="83"/>
      <c r="AM56" s="80"/>
      <c r="AN56" s="80"/>
      <c r="AO56" s="138" t="s">
        <v>133</v>
      </c>
      <c r="AP56" s="138" t="s">
        <v>134</v>
      </c>
      <c r="AQ56" s="138" t="s">
        <v>135</v>
      </c>
      <c r="AR56" s="138" t="s">
        <v>136</v>
      </c>
      <c r="AS56" s="138" t="s">
        <v>93</v>
      </c>
      <c r="AU56" s="80"/>
    </row>
    <row r="57" spans="1:47" ht="14.25" customHeight="1">
      <c r="A57" s="80"/>
      <c r="B57" s="81"/>
      <c r="C57" s="82"/>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3"/>
      <c r="AF57" s="83"/>
      <c r="AG57" s="83"/>
      <c r="AH57" s="83"/>
      <c r="AI57" s="83"/>
      <c r="AJ57" s="83"/>
      <c r="AK57" s="83"/>
      <c r="AL57" s="84"/>
      <c r="AM57" s="80"/>
      <c r="AN57" s="80"/>
      <c r="AO57" s="138" t="s">
        <v>137</v>
      </c>
      <c r="AP57" s="138" t="s">
        <v>138</v>
      </c>
      <c r="AQ57" s="138" t="s">
        <v>139</v>
      </c>
      <c r="AR57" s="138" t="s">
        <v>140</v>
      </c>
      <c r="AS57" s="138" t="s">
        <v>141</v>
      </c>
      <c r="AU57" s="80"/>
    </row>
    <row r="58" spans="1:47" ht="14.25" customHeight="1">
      <c r="A58" s="80"/>
      <c r="B58" s="81"/>
      <c r="C58" s="82"/>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c r="AD58" s="80"/>
      <c r="AE58" s="83"/>
      <c r="AF58" s="83"/>
      <c r="AG58" s="83"/>
      <c r="AH58" s="83"/>
      <c r="AI58" s="83"/>
      <c r="AJ58" s="83"/>
      <c r="AK58" s="83"/>
      <c r="AL58" s="84"/>
      <c r="AM58" s="80"/>
      <c r="AN58" s="80"/>
      <c r="AO58" s="138" t="s">
        <v>142</v>
      </c>
      <c r="AP58" s="138" t="s">
        <v>143</v>
      </c>
      <c r="AQ58" s="138" t="s">
        <v>92</v>
      </c>
      <c r="AR58" s="138"/>
      <c r="AS58" s="138"/>
      <c r="AU58" s="80"/>
    </row>
    <row r="59" spans="1:47" ht="14.25" customHeight="1">
      <c r="A59" s="80"/>
      <c r="B59" s="81"/>
      <c r="C59" s="82"/>
      <c r="D59" s="80"/>
      <c r="E59" s="80"/>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c r="AE59" s="83"/>
      <c r="AF59" s="83"/>
      <c r="AG59" s="83"/>
      <c r="AH59" s="83"/>
      <c r="AI59" s="83"/>
      <c r="AJ59" s="83"/>
      <c r="AK59" s="83"/>
      <c r="AL59" s="84"/>
      <c r="AM59" s="80"/>
      <c r="AN59" s="80"/>
      <c r="AO59" s="138" t="s">
        <v>144</v>
      </c>
      <c r="AP59" s="138" t="s">
        <v>145</v>
      </c>
      <c r="AQ59" s="138" t="s">
        <v>146</v>
      </c>
      <c r="AR59" s="138"/>
      <c r="AS59" s="138"/>
      <c r="AU59" s="80"/>
    </row>
    <row r="60" spans="1:47" ht="14.25" customHeight="1">
      <c r="A60" s="80"/>
      <c r="B60" s="81"/>
      <c r="C60" s="82"/>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3"/>
      <c r="AF60" s="83"/>
      <c r="AG60" s="83"/>
      <c r="AH60" s="83"/>
      <c r="AI60" s="83"/>
      <c r="AJ60" s="83"/>
      <c r="AK60" s="83"/>
      <c r="AL60" s="84"/>
      <c r="AM60" s="80"/>
      <c r="AN60" s="80"/>
      <c r="AO60" s="138" t="s">
        <v>147</v>
      </c>
      <c r="AP60" s="138" t="s">
        <v>148</v>
      </c>
      <c r="AQ60" s="138" t="s">
        <v>149</v>
      </c>
      <c r="AR60" s="138"/>
      <c r="AS60" s="138"/>
      <c r="AU60" s="80"/>
    </row>
    <row r="61" spans="1:47" ht="14.25" customHeight="1">
      <c r="A61" s="80"/>
      <c r="B61" s="81"/>
      <c r="C61" s="82"/>
      <c r="D61" s="80"/>
      <c r="E61" s="80"/>
      <c r="F61" s="80"/>
      <c r="G61" s="80"/>
      <c r="H61" s="80"/>
      <c r="I61" s="80"/>
      <c r="J61" s="80"/>
      <c r="K61" s="80"/>
      <c r="L61" s="80"/>
      <c r="M61" s="80"/>
      <c r="N61" s="80"/>
      <c r="O61" s="80"/>
      <c r="P61" s="80"/>
      <c r="Q61" s="80"/>
      <c r="R61" s="80"/>
      <c r="S61" s="80"/>
      <c r="T61" s="80"/>
      <c r="U61" s="80"/>
      <c r="V61" s="80"/>
      <c r="W61" s="80"/>
      <c r="X61" s="80"/>
      <c r="Y61" s="80"/>
      <c r="Z61" s="80"/>
      <c r="AA61" s="80"/>
      <c r="AB61" s="80"/>
      <c r="AC61" s="80"/>
      <c r="AD61" s="80"/>
      <c r="AE61" s="83"/>
      <c r="AF61" s="83"/>
      <c r="AG61" s="83"/>
      <c r="AH61" s="83"/>
      <c r="AI61" s="83"/>
      <c r="AJ61" s="83"/>
      <c r="AK61" s="83"/>
      <c r="AL61" s="84"/>
      <c r="AM61" s="80"/>
      <c r="AN61" s="80"/>
      <c r="AO61" s="138" t="s">
        <v>150</v>
      </c>
      <c r="AP61" s="138" t="s">
        <v>151</v>
      </c>
      <c r="AQ61" s="138" t="s">
        <v>152</v>
      </c>
      <c r="AR61" s="138"/>
      <c r="AS61" s="138"/>
      <c r="AU61" s="80"/>
    </row>
    <row r="62" spans="1:47" ht="14.25" customHeight="1">
      <c r="A62" s="80"/>
      <c r="B62" s="81"/>
      <c r="C62" s="82"/>
      <c r="D62" s="80"/>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3"/>
      <c r="AF62" s="83"/>
      <c r="AG62" s="83"/>
      <c r="AH62" s="83"/>
      <c r="AI62" s="83"/>
      <c r="AJ62" s="83"/>
      <c r="AK62" s="83"/>
      <c r="AL62" s="84"/>
      <c r="AM62" s="80"/>
      <c r="AN62" s="80"/>
      <c r="AO62" s="138" t="s">
        <v>153</v>
      </c>
      <c r="AP62" s="138" t="s">
        <v>154</v>
      </c>
      <c r="AQ62" s="139" t="s">
        <v>155</v>
      </c>
      <c r="AR62" s="80"/>
      <c r="AS62" s="80"/>
      <c r="AT62" s="80"/>
      <c r="AU62" s="80"/>
    </row>
    <row r="63" spans="1:47" ht="14.25" customHeight="1">
      <c r="A63" s="80"/>
      <c r="B63" s="81"/>
      <c r="C63" s="82"/>
      <c r="D63" s="80"/>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3"/>
      <c r="AF63" s="83"/>
      <c r="AG63" s="83"/>
      <c r="AH63" s="83"/>
      <c r="AI63" s="83"/>
      <c r="AJ63" s="83"/>
      <c r="AK63" s="83"/>
      <c r="AL63" s="84"/>
      <c r="AM63" s="80"/>
      <c r="AN63" s="80"/>
      <c r="AO63" s="80" t="s">
        <v>156</v>
      </c>
      <c r="AP63" s="80"/>
      <c r="AQ63" s="138" t="s">
        <v>157</v>
      </c>
      <c r="AR63" s="80"/>
      <c r="AS63" s="80"/>
      <c r="AT63" s="80"/>
      <c r="AU63" s="80"/>
    </row>
    <row r="64" spans="1:47" ht="14.25" customHeight="1">
      <c r="A64" s="80"/>
      <c r="B64" s="81"/>
      <c r="C64" s="82"/>
      <c r="D64" s="80"/>
      <c r="E64" s="80"/>
      <c r="F64" s="80"/>
      <c r="G64" s="80"/>
      <c r="H64" s="80"/>
      <c r="I64" s="80"/>
      <c r="J64" s="80"/>
      <c r="K64" s="80"/>
      <c r="L64" s="80"/>
      <c r="M64" s="80"/>
      <c r="N64" s="80"/>
      <c r="O64" s="80"/>
      <c r="P64" s="80"/>
      <c r="Q64" s="80"/>
      <c r="R64" s="80"/>
      <c r="S64" s="80"/>
      <c r="T64" s="80"/>
      <c r="U64" s="80"/>
      <c r="V64" s="80"/>
      <c r="W64" s="80"/>
      <c r="X64" s="80"/>
      <c r="Y64" s="80"/>
      <c r="Z64" s="80"/>
      <c r="AA64" s="80"/>
      <c r="AB64" s="80"/>
      <c r="AC64" s="80"/>
      <c r="AD64" s="80"/>
      <c r="AE64" s="83"/>
      <c r="AF64" s="83"/>
      <c r="AG64" s="83"/>
      <c r="AH64" s="83"/>
      <c r="AI64" s="83"/>
      <c r="AJ64" s="83"/>
      <c r="AK64" s="83"/>
      <c r="AL64" s="84"/>
      <c r="AM64" s="80"/>
      <c r="AN64" s="80"/>
      <c r="AO64" s="138" t="s">
        <v>158</v>
      </c>
      <c r="AP64" s="80"/>
      <c r="AQ64" s="80"/>
      <c r="AR64" s="80"/>
      <c r="AS64" s="80"/>
      <c r="AT64" s="80"/>
      <c r="AU64" s="80"/>
    </row>
    <row r="65" spans="1:47" ht="14.25" customHeight="1">
      <c r="A65" s="80"/>
      <c r="B65" s="81"/>
      <c r="C65" s="82"/>
      <c r="D65" s="80"/>
      <c r="E65" s="80"/>
      <c r="F65" s="80"/>
      <c r="G65" s="80"/>
      <c r="H65" s="80"/>
      <c r="I65" s="80"/>
      <c r="J65" s="80"/>
      <c r="K65" s="80"/>
      <c r="L65" s="80"/>
      <c r="M65" s="80"/>
      <c r="N65" s="80"/>
      <c r="O65" s="80"/>
      <c r="P65" s="80"/>
      <c r="Q65" s="80"/>
      <c r="R65" s="80"/>
      <c r="S65" s="80"/>
      <c r="T65" s="80"/>
      <c r="U65" s="80"/>
      <c r="V65" s="80"/>
      <c r="W65" s="80"/>
      <c r="X65" s="80"/>
      <c r="Y65" s="80"/>
      <c r="Z65" s="80"/>
      <c r="AA65" s="80"/>
      <c r="AB65" s="80"/>
      <c r="AC65" s="80"/>
      <c r="AD65" s="80"/>
      <c r="AE65" s="83"/>
      <c r="AF65" s="83"/>
      <c r="AG65" s="83"/>
      <c r="AH65" s="83"/>
      <c r="AI65" s="83"/>
      <c r="AJ65" s="83"/>
      <c r="AK65" s="83"/>
      <c r="AL65" s="84"/>
      <c r="AM65" s="80"/>
      <c r="AN65" s="80"/>
      <c r="AO65" s="138" t="s">
        <v>159</v>
      </c>
      <c r="AP65" s="80"/>
      <c r="AQ65" s="80"/>
      <c r="AR65" s="80"/>
      <c r="AS65" s="80"/>
      <c r="AT65" s="80"/>
      <c r="AU65" s="80"/>
    </row>
    <row r="66" spans="1:47" ht="14.25" customHeight="1">
      <c r="A66" s="80"/>
      <c r="B66" s="81"/>
      <c r="C66" s="82"/>
      <c r="D66" s="80"/>
      <c r="E66" s="80"/>
      <c r="F66" s="80"/>
      <c r="G66" s="80"/>
      <c r="H66" s="80"/>
      <c r="I66" s="80"/>
      <c r="J66" s="80"/>
      <c r="K66" s="80"/>
      <c r="L66" s="80"/>
      <c r="M66" s="80"/>
      <c r="N66" s="80"/>
      <c r="O66" s="80"/>
      <c r="P66" s="80"/>
      <c r="Q66" s="80"/>
      <c r="R66" s="80"/>
      <c r="S66" s="80"/>
      <c r="T66" s="80"/>
      <c r="U66" s="80"/>
      <c r="V66" s="80"/>
      <c r="W66" s="80"/>
      <c r="X66" s="80"/>
      <c r="Y66" s="80"/>
      <c r="Z66" s="80"/>
      <c r="AA66" s="80"/>
      <c r="AB66" s="80"/>
      <c r="AC66" s="80"/>
      <c r="AD66" s="80"/>
      <c r="AE66" s="83"/>
      <c r="AF66" s="83"/>
      <c r="AG66" s="83"/>
      <c r="AH66" s="83"/>
      <c r="AI66" s="83"/>
      <c r="AJ66" s="83"/>
      <c r="AK66" s="83"/>
      <c r="AL66" s="84"/>
      <c r="AM66" s="80"/>
      <c r="AN66" s="80"/>
      <c r="AO66" s="80"/>
      <c r="AP66" s="80"/>
      <c r="AQ66" s="80"/>
      <c r="AR66" s="80"/>
      <c r="AS66" s="80"/>
      <c r="AT66" s="80"/>
      <c r="AU66" s="80"/>
    </row>
  </sheetData>
  <mergeCells count="92">
    <mergeCell ref="C43:AC43"/>
    <mergeCell ref="C39:V39"/>
    <mergeCell ref="X39:Z39"/>
    <mergeCell ref="AB39:AC39"/>
    <mergeCell ref="C40:V40"/>
    <mergeCell ref="X40:AB40"/>
    <mergeCell ref="C42:AC42"/>
    <mergeCell ref="B35:G35"/>
    <mergeCell ref="L35:AB35"/>
    <mergeCell ref="C37:V37"/>
    <mergeCell ref="X37:AD37"/>
    <mergeCell ref="C38:V38"/>
    <mergeCell ref="X38:Z38"/>
    <mergeCell ref="AB38:AC38"/>
    <mergeCell ref="B32:AD32"/>
    <mergeCell ref="D33:G33"/>
    <mergeCell ref="H33:J33"/>
    <mergeCell ref="K33:AB33"/>
    <mergeCell ref="B34:G34"/>
    <mergeCell ref="L34:M34"/>
    <mergeCell ref="S34:T34"/>
    <mergeCell ref="Y34:Z34"/>
    <mergeCell ref="B30:G30"/>
    <mergeCell ref="M30:N30"/>
    <mergeCell ref="S30:T30"/>
    <mergeCell ref="Y30:Z30"/>
    <mergeCell ref="B31:G31"/>
    <mergeCell ref="L31:AB31"/>
    <mergeCell ref="B26:G26"/>
    <mergeCell ref="L26:AB26"/>
    <mergeCell ref="B28:AD28"/>
    <mergeCell ref="D29:G29"/>
    <mergeCell ref="H29:J29"/>
    <mergeCell ref="K29:AB29"/>
    <mergeCell ref="D24:G24"/>
    <mergeCell ref="H24:J24"/>
    <mergeCell ref="K24:AB24"/>
    <mergeCell ref="B25:G25"/>
    <mergeCell ref="L25:M25"/>
    <mergeCell ref="S25:T25"/>
    <mergeCell ref="Y25:Z25"/>
    <mergeCell ref="B21:G21"/>
    <mergeCell ref="M21:N21"/>
    <mergeCell ref="S21:T21"/>
    <mergeCell ref="Y21:Z21"/>
    <mergeCell ref="B22:G22"/>
    <mergeCell ref="L22:AB22"/>
    <mergeCell ref="B17:G17"/>
    <mergeCell ref="L17:AB17"/>
    <mergeCell ref="B19:AD19"/>
    <mergeCell ref="D20:G20"/>
    <mergeCell ref="H20:J20"/>
    <mergeCell ref="K20:AB20"/>
    <mergeCell ref="B16:G16"/>
    <mergeCell ref="L16:M16"/>
    <mergeCell ref="S16:T16"/>
    <mergeCell ref="Y16:Z16"/>
    <mergeCell ref="D11:G11"/>
    <mergeCell ref="H11:J11"/>
    <mergeCell ref="K11:AB11"/>
    <mergeCell ref="B12:G12"/>
    <mergeCell ref="L12:M12"/>
    <mergeCell ref="S12:T12"/>
    <mergeCell ref="Y12:Z12"/>
    <mergeCell ref="B13:G13"/>
    <mergeCell ref="L13:AB13"/>
    <mergeCell ref="D15:G15"/>
    <mergeCell ref="H15:J15"/>
    <mergeCell ref="K15:AB15"/>
    <mergeCell ref="B10:AD10"/>
    <mergeCell ref="B6:D6"/>
    <mergeCell ref="H6:J6"/>
    <mergeCell ref="N6:P6"/>
    <mergeCell ref="T6:V6"/>
    <mergeCell ref="Z6:AB6"/>
    <mergeCell ref="B7:D7"/>
    <mergeCell ref="H7:J7"/>
    <mergeCell ref="N7:P7"/>
    <mergeCell ref="T7:V7"/>
    <mergeCell ref="Z7:AB7"/>
    <mergeCell ref="B8:D8"/>
    <mergeCell ref="H8:J8"/>
    <mergeCell ref="N8:P8"/>
    <mergeCell ref="T8:V8"/>
    <mergeCell ref="Z8:AB8"/>
    <mergeCell ref="B2:AD2"/>
    <mergeCell ref="B4:D4"/>
    <mergeCell ref="I4:M4"/>
    <mergeCell ref="N4:P4"/>
    <mergeCell ref="S4:T4"/>
    <mergeCell ref="U4:W4"/>
    <mergeCell ref="AB4:AC4"/>
  </mergeCells>
  <phoneticPr fontId="2" type="noConversion"/>
  <conditionalFormatting sqref="B10:AD10 B19:AD19 B28:AD28">
    <cfRule type="cellIs" dxfId="27" priority="1" operator="equal">
      <formula>0</formula>
    </cfRule>
  </conditionalFormatting>
  <conditionalFormatting sqref="H13:AB13 H16:AB17 H21:AB22 H25:AB26 H30:AB31 H34:AB35 H12:L12 N12:AB12">
    <cfRule type="cellIs" dxfId="26" priority="2" operator="equal">
      <formula>0</formula>
    </cfRule>
  </conditionalFormatting>
  <conditionalFormatting sqref="L13:AB13 L17:AB17 L22:AB22 L26:AB26 L31:AB31 L35:AB35">
    <cfRule type="cellIs" dxfId="25" priority="3" operator="notEqual">
      <formula>0</formula>
    </cfRule>
  </conditionalFormatting>
  <conditionalFormatting sqref="H30:I30">
    <cfRule type="expression" dxfId="24" priority="4">
      <formula>$AD$4=1</formula>
    </cfRule>
  </conditionalFormatting>
  <conditionalFormatting sqref="H21:I21">
    <cfRule type="expression" dxfId="23" priority="5">
      <formula>$AD$4=2</formula>
    </cfRule>
  </conditionalFormatting>
  <conditionalFormatting sqref="H12:I12">
    <cfRule type="expression" dxfId="22" priority="6">
      <formula>$AD$4=3</formula>
    </cfRule>
  </conditionalFormatting>
  <conditionalFormatting sqref="H13:K13 H17:K17 H22:K22 H26:K26 H35:K35 V12:W12 X25:Z25">
    <cfRule type="expression" dxfId="21" priority="7">
      <formula>$AD$4=1</formula>
    </cfRule>
  </conditionalFormatting>
  <conditionalFormatting sqref="W12 Y25:Z25 I30">
    <cfRule type="expression" dxfId="20" priority="8">
      <formula>$AD$4=1</formula>
    </cfRule>
  </conditionalFormatting>
  <conditionalFormatting sqref="V21:W21 AA16:AB16 AA34:AB34">
    <cfRule type="expression" dxfId="19" priority="9">
      <formula>$AD$4=1</formula>
    </cfRule>
  </conditionalFormatting>
  <conditionalFormatting sqref="H13:K13 H17:K17 H22:K22 H31:K31 X12:Z12 V30:W30 V34:W34">
    <cfRule type="expression" dxfId="18" priority="10">
      <formula>$AD$4=2</formula>
    </cfRule>
  </conditionalFormatting>
  <conditionalFormatting sqref="Y12:Z12 I21 W30 W34">
    <cfRule type="expression" dxfId="17" priority="11">
      <formula>$AD$4=2</formula>
    </cfRule>
  </conditionalFormatting>
  <conditionalFormatting sqref="H17:K17 H22:K22 H26:K26 H31:K31 H35:K35 X16:Z16 V21:W21 V25:W25 X30:Z30 X34:Z34 H13:K13">
    <cfRule type="expression" dxfId="16" priority="12">
      <formula>$AD$4=3</formula>
    </cfRule>
  </conditionalFormatting>
  <conditionalFormatting sqref="Y16:Z16 W21 W25 Y30:Z30 Y34:Z34 I12">
    <cfRule type="expression" dxfId="15" priority="13">
      <formula>$AD$4=3</formula>
    </cfRule>
  </conditionalFormatting>
  <conditionalFormatting sqref="N12 P12 R12 U12 W12 Y12:Z12 Y16:Z16 W16 U16 R16 P16 N16 M21:N21 P21 R21 U21 W21 Y21:Z21 Y25:Z25 W25 U25 R25 P25 N25 M30:N30 P30 R30 U30 W30 Y30:Z30 Y34:Z34 W34 U34 R34 P34 N34">
    <cfRule type="cellIs" dxfId="14" priority="14" operator="equal">
      <formula>0</formula>
    </cfRule>
  </conditionalFormatting>
  <conditionalFormatting sqref="K30">
    <cfRule type="expression" dxfId="13" priority="15">
      <formula>$AD$4=1</formula>
    </cfRule>
  </conditionalFormatting>
  <conditionalFormatting sqref="P30">
    <cfRule type="expression" dxfId="12" priority="16">
      <formula>$AD$4=1</formula>
    </cfRule>
  </conditionalFormatting>
  <conditionalFormatting sqref="L30:N30 Q30:R30">
    <cfRule type="expression" dxfId="11" priority="17">
      <formula>$AD$4=1</formula>
    </cfRule>
  </conditionalFormatting>
  <conditionalFormatting sqref="M30:N30 R30">
    <cfRule type="expression" dxfId="10" priority="18">
      <formula>$AD$4=1</formula>
    </cfRule>
  </conditionalFormatting>
  <conditionalFormatting sqref="J30">
    <cfRule type="expression" dxfId="9" priority="19">
      <formula>$AD$4=1</formula>
    </cfRule>
  </conditionalFormatting>
  <conditionalFormatting sqref="O30">
    <cfRule type="expression" dxfId="8" priority="20">
      <formula>$AD$4=1</formula>
    </cfRule>
  </conditionalFormatting>
  <conditionalFormatting sqref="V16:W16 AA25:AB25 J35:K35">
    <cfRule type="expression" dxfId="7" priority="21">
      <formula>$AD$4=2</formula>
    </cfRule>
  </conditionalFormatting>
  <conditionalFormatting sqref="J21:K21 O21:P21">
    <cfRule type="expression" dxfId="6" priority="22">
      <formula>$AD$4=2</formula>
    </cfRule>
  </conditionalFormatting>
  <conditionalFormatting sqref="L21:N21 Q21:R21">
    <cfRule type="expression" dxfId="5" priority="23">
      <formula>$AD$4=2</formula>
    </cfRule>
  </conditionalFormatting>
  <conditionalFormatting sqref="M21:N21 R21">
    <cfRule type="expression" dxfId="4" priority="24">
      <formula>$AD$4=2</formula>
    </cfRule>
  </conditionalFormatting>
  <conditionalFormatting sqref="J12:K12 O12:P12">
    <cfRule type="expression" dxfId="3" priority="25">
      <formula>$AD$4=3</formula>
    </cfRule>
  </conditionalFormatting>
  <conditionalFormatting sqref="L12 Q12:R12 N12">
    <cfRule type="expression" dxfId="2" priority="26">
      <formula>$AD$4=3</formula>
    </cfRule>
  </conditionalFormatting>
  <conditionalFormatting sqref="N12 R12">
    <cfRule type="expression" dxfId="1" priority="27">
      <formula>$AD$4=3</formula>
    </cfRule>
  </conditionalFormatting>
  <conditionalFormatting sqref="B11:AD11 B13:AD1000 B12:L12 N12:AD12">
    <cfRule type="expression" dxfId="0" priority="28">
      <formula>$AD$4=$AI$5</formula>
    </cfRule>
  </conditionalFormatting>
  <dataValidations count="7">
    <dataValidation type="list" allowBlank="1" showErrorMessage="1" sqref="Z7:Z8" xr:uid="{ECEB6756-6B64-4B09-9DAE-AD31015C15F1}">
      <formula1>$AS$49:$AS$57</formula1>
    </dataValidation>
    <dataValidation type="list" allowBlank="1" showErrorMessage="1" sqref="H7:H8" xr:uid="{EB6991B8-7ABC-46BF-8778-B0CE8ECDE635}">
      <formula1>$AP$49:$AP$62</formula1>
    </dataValidation>
    <dataValidation type="list" allowBlank="1" showErrorMessage="1" sqref="E4" xr:uid="{77907F29-0ADC-4DA1-BFFC-EDFE01756709}">
      <formula1>$AH$5:$AH$7</formula1>
    </dataValidation>
    <dataValidation type="list" allowBlank="1" showErrorMessage="1" sqref="N7:N8" xr:uid="{EE9BFC0E-D8EE-464B-9020-B1469052A35D}">
      <formula1>$AQ$49:$AQ$63</formula1>
    </dataValidation>
    <dataValidation type="list" allowBlank="1" showErrorMessage="1" sqref="AD4" xr:uid="{D43D86C6-6663-4CDF-9F85-6666C6B52FCF}">
      <formula1>$AI$5:$AI$8</formula1>
    </dataValidation>
    <dataValidation type="list" allowBlank="1" showErrorMessage="1" sqref="T7:T8" xr:uid="{E91A2354-E3D6-4C6E-B3EA-7D6F945435FA}">
      <formula1>$AR$49:$AR$57</formula1>
    </dataValidation>
    <dataValidation type="list" allowBlank="1" showErrorMessage="1" sqref="B7:B8" xr:uid="{33174481-59B1-42E8-A755-C7FD0EDF9509}">
      <formula1>$AO$49:$AO$65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7A379-1C02-47A8-B719-3696C299AC61}">
  <dimension ref="A1:T86"/>
  <sheetViews>
    <sheetView zoomScaleNormal="100" workbookViewId="0">
      <selection activeCell="Q16" sqref="Q16"/>
    </sheetView>
  </sheetViews>
  <sheetFormatPr defaultColWidth="14.44140625" defaultRowHeight="14.4"/>
  <sheetData>
    <row r="1" spans="1:20" ht="16.5" customHeight="1">
      <c r="A1" s="205"/>
      <c r="B1" s="207"/>
      <c r="C1" s="210"/>
      <c r="D1" s="210"/>
      <c r="E1" s="210"/>
      <c r="F1" s="210"/>
      <c r="G1" s="210"/>
      <c r="H1" s="210"/>
      <c r="I1" s="210"/>
      <c r="J1" s="210"/>
      <c r="K1" s="210"/>
      <c r="L1" s="205"/>
      <c r="M1" s="205"/>
      <c r="N1" s="205"/>
      <c r="O1" s="205"/>
      <c r="P1" s="205"/>
      <c r="Q1" s="205"/>
      <c r="R1" s="205"/>
      <c r="S1" s="205"/>
      <c r="T1" s="205"/>
    </row>
    <row r="2" spans="1:20" ht="16.5" customHeight="1">
      <c r="A2" s="205"/>
      <c r="B2" s="220" t="s">
        <v>825</v>
      </c>
      <c r="C2" s="221"/>
      <c r="D2" s="221"/>
      <c r="E2" s="221"/>
      <c r="F2" s="221"/>
      <c r="G2" s="221"/>
      <c r="H2" s="221"/>
      <c r="I2" s="222"/>
      <c r="J2" s="222"/>
      <c r="K2" s="222"/>
      <c r="L2" s="205"/>
      <c r="M2" s="205"/>
      <c r="N2" s="205"/>
      <c r="O2" s="205"/>
      <c r="P2" s="205"/>
      <c r="Q2" s="205"/>
      <c r="R2" s="205"/>
      <c r="S2" s="205"/>
      <c r="T2" s="205"/>
    </row>
    <row r="3" spans="1:20" ht="16.5" customHeight="1">
      <c r="A3" s="205"/>
      <c r="B3" s="223"/>
      <c r="C3" s="221"/>
      <c r="D3" s="221"/>
      <c r="E3" s="221"/>
      <c r="F3" s="221"/>
      <c r="G3" s="221"/>
      <c r="H3" s="221"/>
      <c r="I3" s="224"/>
      <c r="J3" s="224"/>
      <c r="K3" s="224"/>
      <c r="L3" s="205"/>
      <c r="M3" s="205"/>
      <c r="N3" s="205"/>
      <c r="O3" s="205"/>
      <c r="P3" s="205"/>
      <c r="Q3" s="205"/>
      <c r="R3" s="205"/>
      <c r="S3" s="205"/>
      <c r="T3" s="205"/>
    </row>
    <row r="4" spans="1:20" ht="21">
      <c r="A4" s="205"/>
      <c r="B4" s="225" t="s">
        <v>826</v>
      </c>
      <c r="C4" s="221"/>
      <c r="D4" s="221"/>
      <c r="E4" s="221"/>
      <c r="F4" s="221"/>
      <c r="G4" s="221"/>
      <c r="H4" s="221"/>
      <c r="I4" s="226"/>
      <c r="J4" s="227"/>
      <c r="K4" s="227"/>
      <c r="L4" s="205"/>
      <c r="M4" s="205"/>
      <c r="N4" s="205"/>
      <c r="O4" s="205"/>
      <c r="P4" s="205"/>
      <c r="Q4" s="205"/>
      <c r="R4" s="205"/>
      <c r="S4" s="205"/>
      <c r="T4" s="205"/>
    </row>
    <row r="5" spans="1:20" ht="21">
      <c r="A5" s="205"/>
      <c r="B5" s="223" t="s">
        <v>827</v>
      </c>
      <c r="C5" s="223"/>
      <c r="D5" s="223"/>
      <c r="E5" s="223"/>
      <c r="F5" s="223"/>
      <c r="G5" s="223"/>
      <c r="H5" s="223"/>
      <c r="I5" s="227"/>
      <c r="J5" s="227"/>
      <c r="K5" s="227"/>
      <c r="L5" s="205"/>
      <c r="M5" s="205"/>
      <c r="N5" s="205"/>
      <c r="O5" s="205"/>
      <c r="P5" s="205"/>
      <c r="Q5" s="205"/>
      <c r="R5" s="205"/>
      <c r="S5" s="205"/>
      <c r="T5" s="205"/>
    </row>
    <row r="6" spans="1:20" ht="21.75" customHeight="1">
      <c r="A6" s="205"/>
      <c r="B6" s="223" t="s">
        <v>828</v>
      </c>
      <c r="C6" s="223"/>
      <c r="D6" s="223"/>
      <c r="E6" s="223"/>
      <c r="F6" s="223"/>
      <c r="G6" s="223"/>
      <c r="H6" s="223"/>
      <c r="I6" s="227"/>
      <c r="J6" s="227"/>
      <c r="K6" s="227"/>
      <c r="L6" s="205"/>
      <c r="M6" s="205"/>
      <c r="N6" s="205"/>
      <c r="O6" s="205"/>
      <c r="P6" s="205"/>
      <c r="Q6" s="205"/>
      <c r="R6" s="205"/>
      <c r="S6" s="205"/>
      <c r="T6" s="205"/>
    </row>
    <row r="7" spans="1:20" ht="17.25" customHeight="1">
      <c r="A7" s="217"/>
      <c r="B7" s="218"/>
      <c r="C7" s="218"/>
      <c r="D7" s="218"/>
      <c r="E7" s="218"/>
      <c r="F7" s="218"/>
      <c r="G7" s="218"/>
      <c r="H7" s="218"/>
      <c r="I7" s="218"/>
      <c r="J7" s="230"/>
      <c r="K7" s="230"/>
      <c r="L7" s="205"/>
      <c r="M7" s="205"/>
      <c r="N7" s="205"/>
      <c r="O7" s="205"/>
      <c r="P7" s="205"/>
      <c r="Q7" s="205"/>
      <c r="R7" s="205"/>
      <c r="S7" s="205"/>
      <c r="T7" s="205"/>
    </row>
    <row r="8" spans="1:20" ht="16.5" customHeight="1">
      <c r="A8" s="217"/>
      <c r="B8" s="231" t="s">
        <v>829</v>
      </c>
      <c r="C8" s="232"/>
      <c r="D8" s="232"/>
      <c r="E8" s="232"/>
      <c r="F8" s="232"/>
      <c r="G8" s="232"/>
      <c r="H8" s="219"/>
      <c r="I8" s="219"/>
      <c r="J8" s="227"/>
      <c r="K8" s="227"/>
      <c r="L8" s="205"/>
      <c r="M8" s="205"/>
      <c r="N8" s="205"/>
      <c r="O8" s="205"/>
      <c r="P8" s="205"/>
      <c r="Q8" s="205"/>
      <c r="R8" s="205"/>
      <c r="S8" s="205"/>
      <c r="T8" s="205"/>
    </row>
    <row r="9" spans="1:20" ht="16.5" customHeight="1">
      <c r="A9" s="217"/>
      <c r="B9" s="231" t="s">
        <v>830</v>
      </c>
      <c r="C9" s="233"/>
      <c r="D9" s="233"/>
      <c r="E9" s="233"/>
      <c r="F9" s="233"/>
      <c r="G9" s="233"/>
      <c r="H9" s="216"/>
      <c r="I9" s="216"/>
      <c r="J9" s="228"/>
      <c r="K9" s="224"/>
      <c r="L9" s="205"/>
      <c r="M9" s="205"/>
      <c r="N9" s="205"/>
      <c r="O9" s="205"/>
      <c r="P9" s="205"/>
      <c r="Q9" s="205"/>
      <c r="R9" s="205"/>
      <c r="S9" s="205"/>
      <c r="T9" s="205"/>
    </row>
    <row r="10" spans="1:20" ht="16.5" customHeight="1">
      <c r="A10" s="217"/>
      <c r="B10" s="231" t="s">
        <v>831</v>
      </c>
      <c r="C10" s="231"/>
      <c r="D10" s="231"/>
      <c r="E10" s="231"/>
      <c r="F10" s="231"/>
      <c r="G10" s="231"/>
      <c r="H10" s="218"/>
      <c r="I10" s="229"/>
      <c r="J10" s="224"/>
      <c r="K10" s="224"/>
      <c r="L10" s="205"/>
      <c r="M10" s="205"/>
      <c r="N10" s="205"/>
      <c r="O10" s="205"/>
      <c r="P10" s="205"/>
      <c r="Q10" s="205"/>
      <c r="R10" s="205"/>
      <c r="S10" s="205"/>
      <c r="T10" s="205"/>
    </row>
    <row r="11" spans="1:20" ht="16.5" customHeight="1">
      <c r="A11" s="217"/>
      <c r="B11" s="231" t="s">
        <v>832</v>
      </c>
      <c r="C11" s="234"/>
      <c r="D11" s="234"/>
      <c r="E11" s="234"/>
      <c r="F11" s="234"/>
      <c r="G11" s="234"/>
      <c r="H11" s="229"/>
      <c r="I11" s="229"/>
      <c r="J11" s="224"/>
      <c r="K11" s="224"/>
      <c r="L11" s="205"/>
      <c r="M11" s="205"/>
      <c r="N11" s="205"/>
      <c r="O11" s="205"/>
      <c r="P11" s="205"/>
      <c r="Q11" s="205"/>
      <c r="R11" s="205"/>
      <c r="S11" s="205"/>
      <c r="T11" s="205"/>
    </row>
    <row r="12" spans="1:20" ht="18" customHeight="1">
      <c r="A12" s="217"/>
      <c r="B12" s="218"/>
      <c r="C12" s="229"/>
      <c r="D12" s="229"/>
      <c r="E12" s="229"/>
      <c r="F12" s="229"/>
      <c r="G12" s="229"/>
      <c r="H12" s="229"/>
      <c r="I12" s="229"/>
      <c r="J12" s="224"/>
      <c r="K12" s="224"/>
      <c r="L12" s="205"/>
      <c r="M12" s="205"/>
      <c r="N12" s="205"/>
      <c r="O12" s="205"/>
      <c r="P12" s="205"/>
      <c r="Q12" s="205"/>
      <c r="R12" s="217"/>
      <c r="S12" s="217"/>
      <c r="T12" s="217"/>
    </row>
    <row r="13" spans="1:20" ht="17.399999999999999">
      <c r="A13" s="205"/>
      <c r="B13" s="218" t="s">
        <v>833</v>
      </c>
      <c r="C13" s="224"/>
      <c r="D13" s="224"/>
      <c r="E13" s="224"/>
      <c r="F13" s="224"/>
      <c r="G13" s="224"/>
      <c r="H13" s="224"/>
      <c r="I13" s="224"/>
      <c r="J13" s="224"/>
      <c r="K13" s="224"/>
      <c r="L13" s="205"/>
      <c r="M13" s="205"/>
      <c r="N13" s="205"/>
      <c r="O13" s="205"/>
      <c r="P13" s="205"/>
      <c r="Q13" s="205"/>
      <c r="R13" s="217"/>
      <c r="S13" s="217"/>
      <c r="T13" s="217"/>
    </row>
    <row r="14" spans="1:20" ht="17.399999999999999">
      <c r="A14" s="205"/>
      <c r="B14" s="218" t="s">
        <v>834</v>
      </c>
      <c r="C14" s="224"/>
      <c r="D14" s="224"/>
      <c r="E14" s="224"/>
      <c r="F14" s="224"/>
      <c r="G14" s="224"/>
      <c r="H14" s="224"/>
      <c r="I14" s="224"/>
      <c r="J14" s="224"/>
      <c r="K14" s="224"/>
      <c r="L14" s="205"/>
      <c r="M14" s="205"/>
      <c r="N14" s="205"/>
      <c r="O14" s="205"/>
      <c r="P14" s="205"/>
      <c r="Q14" s="205"/>
      <c r="R14" s="217"/>
      <c r="S14" s="217"/>
      <c r="T14" s="217"/>
    </row>
    <row r="15" spans="1:20" ht="17.399999999999999">
      <c r="A15" s="205"/>
      <c r="B15" s="218" t="s">
        <v>835</v>
      </c>
      <c r="C15" s="224"/>
      <c r="D15" s="224"/>
      <c r="E15" s="224"/>
      <c r="F15" s="224"/>
      <c r="G15" s="224"/>
      <c r="H15" s="224"/>
      <c r="I15" s="224"/>
      <c r="J15" s="224"/>
      <c r="K15" s="224"/>
      <c r="L15" s="205"/>
      <c r="M15" s="205"/>
      <c r="N15" s="205"/>
      <c r="O15" s="205"/>
      <c r="P15" s="205"/>
      <c r="Q15" s="205"/>
      <c r="R15" s="217"/>
      <c r="S15" s="217"/>
      <c r="T15" s="217"/>
    </row>
    <row r="16" spans="1:20">
      <c r="A16" s="205"/>
      <c r="B16" s="224"/>
      <c r="C16" s="224"/>
      <c r="D16" s="224"/>
      <c r="E16" s="224"/>
      <c r="F16" s="224"/>
      <c r="G16" s="224"/>
      <c r="H16" s="224"/>
      <c r="I16" s="224"/>
      <c r="J16" s="224"/>
      <c r="K16" s="224"/>
      <c r="L16" s="211"/>
      <c r="M16" s="211"/>
      <c r="N16" s="211"/>
      <c r="O16" s="211"/>
      <c r="P16" s="211"/>
      <c r="Q16" s="211"/>
      <c r="R16" s="217"/>
      <c r="S16" s="217"/>
      <c r="T16" s="217"/>
    </row>
    <row r="17" spans="1:20" ht="17.399999999999999">
      <c r="A17" s="205"/>
      <c r="B17" s="218" t="s">
        <v>859</v>
      </c>
      <c r="C17" s="230"/>
      <c r="D17" s="230"/>
      <c r="E17" s="230"/>
      <c r="F17" s="230"/>
      <c r="G17" s="230"/>
      <c r="H17" s="230"/>
      <c r="I17" s="230"/>
      <c r="J17" s="230"/>
      <c r="K17" s="230"/>
      <c r="L17" s="213"/>
      <c r="M17" s="213"/>
      <c r="N17" s="213"/>
      <c r="O17" s="213"/>
      <c r="P17" s="211"/>
      <c r="Q17" s="211"/>
      <c r="R17" s="217"/>
      <c r="S17" s="217"/>
      <c r="T17" s="217"/>
    </row>
    <row r="18" spans="1:20" ht="18" customHeight="1">
      <c r="A18" s="205"/>
      <c r="B18" s="218" t="s">
        <v>860</v>
      </c>
      <c r="C18" s="230"/>
      <c r="D18" s="230"/>
      <c r="E18" s="230"/>
      <c r="F18" s="230"/>
      <c r="G18" s="230"/>
      <c r="H18" s="230"/>
      <c r="I18" s="230"/>
      <c r="J18" s="230"/>
      <c r="K18" s="230"/>
      <c r="L18" s="213"/>
      <c r="M18" s="213"/>
      <c r="N18" s="213"/>
      <c r="O18" s="213"/>
      <c r="P18" s="211"/>
      <c r="Q18" s="211"/>
      <c r="R18" s="205"/>
      <c r="S18" s="205"/>
      <c r="T18" s="205"/>
    </row>
    <row r="19" spans="1:20" ht="17.25" customHeight="1">
      <c r="A19" s="205"/>
      <c r="B19" s="218" t="s">
        <v>861</v>
      </c>
      <c r="C19" s="230"/>
      <c r="D19" s="230"/>
      <c r="E19" s="230"/>
      <c r="F19" s="230"/>
      <c r="G19" s="230"/>
      <c r="H19" s="230"/>
      <c r="I19" s="230"/>
      <c r="J19" s="230"/>
      <c r="K19" s="230"/>
      <c r="L19" s="213"/>
      <c r="M19" s="213"/>
      <c r="N19" s="213"/>
      <c r="O19" s="213"/>
      <c r="P19" s="211"/>
      <c r="Q19" s="211"/>
      <c r="R19" s="205"/>
      <c r="S19" s="205"/>
      <c r="T19" s="205"/>
    </row>
    <row r="20" spans="1:20" ht="17.399999999999999">
      <c r="A20" s="205"/>
      <c r="B20" s="218" t="s">
        <v>836</v>
      </c>
      <c r="C20" s="230"/>
      <c r="D20" s="230"/>
      <c r="E20" s="230"/>
      <c r="F20" s="230"/>
      <c r="G20" s="230"/>
      <c r="H20" s="230"/>
      <c r="I20" s="230"/>
      <c r="J20" s="230"/>
      <c r="K20" s="230"/>
      <c r="L20" s="213"/>
      <c r="M20" s="213"/>
      <c r="N20" s="213"/>
      <c r="O20" s="213"/>
      <c r="P20" s="211"/>
      <c r="Q20" s="211"/>
      <c r="R20" s="205"/>
      <c r="S20" s="205"/>
      <c r="T20" s="205"/>
    </row>
    <row r="21" spans="1:20" ht="17.25" customHeight="1">
      <c r="A21" s="205"/>
      <c r="B21" s="218" t="s">
        <v>837</v>
      </c>
      <c r="C21" s="224"/>
      <c r="D21" s="224"/>
      <c r="E21" s="224"/>
      <c r="F21" s="224"/>
      <c r="G21" s="224"/>
      <c r="H21" s="224"/>
      <c r="I21" s="224"/>
      <c r="J21" s="224"/>
      <c r="K21" s="224"/>
      <c r="L21" s="211"/>
      <c r="M21" s="211"/>
      <c r="N21" s="211"/>
      <c r="O21" s="211"/>
      <c r="P21" s="213"/>
      <c r="Q21" s="213"/>
      <c r="R21" s="205"/>
      <c r="S21" s="205"/>
      <c r="T21" s="205"/>
    </row>
    <row r="22" spans="1:20" ht="17.25" customHeight="1">
      <c r="A22" s="205"/>
      <c r="B22" s="224"/>
      <c r="C22" s="224"/>
      <c r="D22" s="224"/>
      <c r="E22" s="224"/>
      <c r="F22" s="224"/>
      <c r="G22" s="224"/>
      <c r="H22" s="224"/>
      <c r="I22" s="224"/>
      <c r="J22" s="224"/>
      <c r="K22" s="224"/>
      <c r="L22" s="211"/>
      <c r="M22" s="211"/>
      <c r="N22" s="211"/>
      <c r="O22" s="211"/>
      <c r="P22" s="213"/>
      <c r="Q22" s="213"/>
      <c r="R22" s="205"/>
      <c r="S22" s="205"/>
      <c r="T22" s="205"/>
    </row>
    <row r="23" spans="1:20" ht="17.399999999999999">
      <c r="A23" s="205"/>
      <c r="B23" s="230" t="s">
        <v>838</v>
      </c>
      <c r="C23" s="230"/>
      <c r="D23" s="230"/>
      <c r="E23" s="230"/>
      <c r="F23" s="230"/>
      <c r="G23" s="230"/>
      <c r="H23" s="230"/>
      <c r="I23" s="230"/>
      <c r="J23" s="230"/>
      <c r="K23" s="230"/>
      <c r="L23" s="212"/>
      <c r="M23" s="212"/>
      <c r="N23" s="212"/>
      <c r="O23" s="212"/>
      <c r="P23" s="213"/>
      <c r="Q23" s="213"/>
      <c r="R23" s="205"/>
      <c r="S23" s="205"/>
      <c r="T23" s="205"/>
    </row>
    <row r="24" spans="1:20" ht="15" thickBot="1">
      <c r="A24" s="205"/>
      <c r="B24" s="205"/>
      <c r="C24" s="205"/>
      <c r="D24" s="205"/>
      <c r="E24" s="205"/>
      <c r="F24" s="205"/>
      <c r="G24" s="205"/>
      <c r="H24" s="205"/>
      <c r="I24" s="205"/>
      <c r="J24" s="205"/>
      <c r="K24" s="205"/>
      <c r="L24" s="205"/>
      <c r="M24" s="205"/>
      <c r="N24" s="205"/>
      <c r="O24" s="205"/>
      <c r="P24" s="205"/>
      <c r="Q24" s="205"/>
      <c r="R24" s="205"/>
      <c r="S24" s="205"/>
      <c r="T24" s="205"/>
    </row>
    <row r="25" spans="1:20" ht="17.25" customHeight="1">
      <c r="A25" s="214"/>
      <c r="B25" s="243" t="s">
        <v>841</v>
      </c>
      <c r="C25" s="244" t="s">
        <v>972</v>
      </c>
      <c r="D25" s="244" t="s">
        <v>788</v>
      </c>
      <c r="E25" s="244" t="s">
        <v>789</v>
      </c>
      <c r="F25" s="244" t="s">
        <v>790</v>
      </c>
      <c r="G25" s="244" t="s">
        <v>791</v>
      </c>
      <c r="H25" s="245"/>
      <c r="I25" s="245"/>
      <c r="J25" s="245"/>
      <c r="K25" s="245"/>
      <c r="L25" s="245"/>
      <c r="M25" s="246"/>
      <c r="N25" s="215"/>
      <c r="O25" s="205"/>
      <c r="P25" s="205"/>
      <c r="Q25" s="205"/>
      <c r="R25" s="205"/>
      <c r="S25" s="205"/>
      <c r="T25" s="205"/>
    </row>
    <row r="26" spans="1:20" ht="31.2">
      <c r="A26" s="214"/>
      <c r="B26" s="247" t="s">
        <v>792</v>
      </c>
      <c r="C26" s="235" t="s">
        <v>848</v>
      </c>
      <c r="D26" s="236" t="s">
        <v>842</v>
      </c>
      <c r="E26" s="236" t="s">
        <v>793</v>
      </c>
      <c r="F26" s="236" t="s">
        <v>814</v>
      </c>
      <c r="G26" s="236" t="s">
        <v>817</v>
      </c>
      <c r="H26" s="237"/>
      <c r="I26" s="237"/>
      <c r="J26" s="237"/>
      <c r="K26" s="237"/>
      <c r="L26" s="237"/>
      <c r="M26" s="248"/>
      <c r="N26" s="215"/>
      <c r="O26" s="205"/>
      <c r="P26" s="205"/>
      <c r="Q26" s="205"/>
      <c r="R26" s="205"/>
      <c r="S26" s="205"/>
      <c r="T26" s="205"/>
    </row>
    <row r="27" spans="1:20" ht="31.2">
      <c r="A27" s="214"/>
      <c r="B27" s="247" t="s">
        <v>794</v>
      </c>
      <c r="C27" s="238" t="s">
        <v>806</v>
      </c>
      <c r="D27" s="238" t="s">
        <v>795</v>
      </c>
      <c r="E27" s="238" t="s">
        <v>796</v>
      </c>
      <c r="F27" s="238" t="s">
        <v>797</v>
      </c>
      <c r="G27" s="238" t="s">
        <v>807</v>
      </c>
      <c r="H27" s="239" t="s">
        <v>810</v>
      </c>
      <c r="I27" s="239" t="s">
        <v>811</v>
      </c>
      <c r="J27" s="239" t="s">
        <v>816</v>
      </c>
      <c r="K27" s="239" t="s">
        <v>819</v>
      </c>
      <c r="L27" s="239" t="s">
        <v>821</v>
      </c>
      <c r="M27" s="240" t="s">
        <v>823</v>
      </c>
      <c r="N27" s="215"/>
      <c r="O27" s="205"/>
      <c r="P27" s="205"/>
      <c r="Q27" s="205"/>
      <c r="R27" s="205"/>
      <c r="S27" s="205"/>
      <c r="T27" s="205"/>
    </row>
    <row r="28" spans="1:20" ht="17.399999999999999">
      <c r="A28" s="214"/>
      <c r="B28" s="247" t="s">
        <v>798</v>
      </c>
      <c r="C28" s="235" t="s">
        <v>849</v>
      </c>
      <c r="D28" s="236" t="s">
        <v>799</v>
      </c>
      <c r="E28" s="236" t="s">
        <v>800</v>
      </c>
      <c r="F28" s="236" t="s">
        <v>801</v>
      </c>
      <c r="G28" s="236" t="s">
        <v>802</v>
      </c>
      <c r="H28" s="237" t="s">
        <v>815</v>
      </c>
      <c r="I28" s="237" t="s">
        <v>839</v>
      </c>
      <c r="J28" s="237" t="s">
        <v>818</v>
      </c>
      <c r="K28" s="237" t="s">
        <v>824</v>
      </c>
      <c r="L28" s="237" t="s">
        <v>904</v>
      </c>
      <c r="M28" s="248" t="s">
        <v>906</v>
      </c>
      <c r="N28" s="215"/>
      <c r="O28" s="205"/>
      <c r="P28" s="205"/>
      <c r="Q28" s="205"/>
      <c r="R28" s="205"/>
      <c r="S28" s="205"/>
      <c r="T28" s="205"/>
    </row>
    <row r="29" spans="1:20" ht="17.399999999999999">
      <c r="A29" s="214"/>
      <c r="B29" s="247" t="s">
        <v>803</v>
      </c>
      <c r="C29" s="235" t="s">
        <v>850</v>
      </c>
      <c r="D29" s="236" t="s">
        <v>812</v>
      </c>
      <c r="E29" s="236" t="s">
        <v>822</v>
      </c>
      <c r="F29" s="236"/>
      <c r="G29" s="236"/>
      <c r="H29" s="237"/>
      <c r="I29" s="237"/>
      <c r="J29" s="237"/>
      <c r="K29" s="237"/>
      <c r="L29" s="237"/>
      <c r="M29" s="248"/>
      <c r="N29" s="215"/>
      <c r="O29" s="205"/>
      <c r="P29" s="205"/>
      <c r="Q29" s="205"/>
      <c r="R29" s="205"/>
      <c r="S29" s="205"/>
      <c r="T29" s="205"/>
    </row>
    <row r="30" spans="1:20" ht="18" customHeight="1">
      <c r="A30" s="214"/>
      <c r="B30" s="247" t="s">
        <v>804</v>
      </c>
      <c r="C30" s="235" t="s">
        <v>846</v>
      </c>
      <c r="D30" s="236" t="s">
        <v>845</v>
      </c>
      <c r="E30" s="236" t="s">
        <v>844</v>
      </c>
      <c r="F30" s="236" t="s">
        <v>843</v>
      </c>
      <c r="G30" s="237" t="s">
        <v>813</v>
      </c>
      <c r="H30" s="237" t="s">
        <v>862</v>
      </c>
      <c r="I30" s="237"/>
      <c r="J30" s="237"/>
      <c r="K30" s="237"/>
      <c r="L30" s="237"/>
      <c r="M30" s="248"/>
      <c r="N30" s="215"/>
      <c r="O30" s="205"/>
      <c r="P30" s="205"/>
      <c r="Q30" s="205"/>
      <c r="R30" s="205"/>
      <c r="S30" s="205"/>
      <c r="T30" s="205"/>
    </row>
    <row r="31" spans="1:20" ht="17.25" customHeight="1" thickBot="1">
      <c r="A31" s="214"/>
      <c r="B31" s="249" t="s">
        <v>847</v>
      </c>
      <c r="C31" s="241" t="s">
        <v>808</v>
      </c>
      <c r="D31" s="241" t="s">
        <v>809</v>
      </c>
      <c r="E31" s="241" t="s">
        <v>820</v>
      </c>
      <c r="F31" s="241" t="s">
        <v>905</v>
      </c>
      <c r="G31" s="241"/>
      <c r="H31" s="241"/>
      <c r="I31" s="241"/>
      <c r="J31" s="241"/>
      <c r="K31" s="241"/>
      <c r="L31" s="241"/>
      <c r="M31" s="242"/>
      <c r="N31" s="215"/>
      <c r="O31" s="205"/>
      <c r="P31" s="205"/>
      <c r="Q31" s="205"/>
      <c r="R31" s="205"/>
      <c r="S31" s="205"/>
      <c r="T31" s="205"/>
    </row>
    <row r="32" spans="1:20" ht="15" thickBot="1">
      <c r="A32" s="205"/>
      <c r="B32" s="205"/>
      <c r="C32" s="205"/>
      <c r="D32" s="205"/>
      <c r="E32" s="205"/>
      <c r="F32" s="205"/>
      <c r="G32" s="205"/>
      <c r="H32" s="205"/>
      <c r="I32" s="205"/>
      <c r="J32" s="205"/>
      <c r="K32" s="205"/>
      <c r="L32" s="205"/>
      <c r="M32" s="205"/>
      <c r="N32" s="205"/>
      <c r="O32" s="205"/>
      <c r="P32" s="205"/>
      <c r="Q32" s="205"/>
      <c r="R32" s="205"/>
      <c r="S32" s="205"/>
      <c r="T32" s="205"/>
    </row>
    <row r="33" spans="1:20">
      <c r="A33" s="253"/>
      <c r="B33" s="281" t="s">
        <v>972</v>
      </c>
      <c r="C33" s="281" t="s">
        <v>788</v>
      </c>
      <c r="D33" s="281" t="s">
        <v>789</v>
      </c>
      <c r="E33" s="281" t="s">
        <v>790</v>
      </c>
      <c r="F33" s="281" t="s">
        <v>791</v>
      </c>
      <c r="G33" s="281" t="s">
        <v>986</v>
      </c>
      <c r="H33" s="281" t="s">
        <v>987</v>
      </c>
      <c r="I33" s="281" t="s">
        <v>988</v>
      </c>
      <c r="J33" s="281" t="s">
        <v>989</v>
      </c>
      <c r="K33" s="281" t="s">
        <v>990</v>
      </c>
      <c r="L33" s="281" t="s">
        <v>991</v>
      </c>
      <c r="M33" s="281" t="s">
        <v>992</v>
      </c>
      <c r="N33" s="281" t="s">
        <v>993</v>
      </c>
      <c r="O33" s="281" t="s">
        <v>994</v>
      </c>
      <c r="P33" s="281" t="s">
        <v>995</v>
      </c>
      <c r="Q33" s="281" t="s">
        <v>996</v>
      </c>
      <c r="R33" s="281" t="s">
        <v>997</v>
      </c>
      <c r="S33" s="281" t="s">
        <v>998</v>
      </c>
      <c r="T33" s="205"/>
    </row>
    <row r="34" spans="1:20" ht="15.6">
      <c r="A34" s="254" t="s">
        <v>840</v>
      </c>
      <c r="B34" s="250">
        <v>100</v>
      </c>
      <c r="C34" s="250">
        <v>100</v>
      </c>
      <c r="D34" s="250">
        <v>100</v>
      </c>
      <c r="E34" s="250">
        <v>100</v>
      </c>
      <c r="F34" s="250">
        <v>100</v>
      </c>
      <c r="G34" s="250">
        <v>100</v>
      </c>
      <c r="H34" s="250">
        <v>100</v>
      </c>
      <c r="I34" s="250">
        <v>100</v>
      </c>
      <c r="J34" s="250">
        <v>100</v>
      </c>
      <c r="K34" s="250">
        <v>100</v>
      </c>
      <c r="L34" s="250">
        <v>100</v>
      </c>
      <c r="M34" s="250">
        <v>100</v>
      </c>
      <c r="N34" s="250">
        <v>100</v>
      </c>
      <c r="O34" s="250">
        <v>100</v>
      </c>
      <c r="P34" s="250">
        <v>100</v>
      </c>
      <c r="Q34" s="250">
        <v>100</v>
      </c>
      <c r="R34" s="250">
        <v>100</v>
      </c>
      <c r="S34" s="250">
        <v>100</v>
      </c>
      <c r="T34" s="205"/>
    </row>
    <row r="35" spans="1:20" ht="15.6">
      <c r="A35" s="254" t="s">
        <v>851</v>
      </c>
      <c r="B35" s="251">
        <f t="shared" ref="B35:M35" si="0">0.9*B34</f>
        <v>90</v>
      </c>
      <c r="C35" s="251">
        <f t="shared" si="0"/>
        <v>90</v>
      </c>
      <c r="D35" s="251">
        <f t="shared" si="0"/>
        <v>90</v>
      </c>
      <c r="E35" s="251">
        <f t="shared" si="0"/>
        <v>90</v>
      </c>
      <c r="F35" s="251">
        <f t="shared" si="0"/>
        <v>90</v>
      </c>
      <c r="G35" s="251">
        <f t="shared" si="0"/>
        <v>90</v>
      </c>
      <c r="H35" s="251">
        <f t="shared" si="0"/>
        <v>90</v>
      </c>
      <c r="I35" s="251">
        <f t="shared" si="0"/>
        <v>90</v>
      </c>
      <c r="J35" s="251">
        <f t="shared" si="0"/>
        <v>90</v>
      </c>
      <c r="K35" s="251">
        <f t="shared" si="0"/>
        <v>90</v>
      </c>
      <c r="L35" s="251">
        <f t="shared" si="0"/>
        <v>90</v>
      </c>
      <c r="M35" s="251">
        <f t="shared" si="0"/>
        <v>90</v>
      </c>
      <c r="N35" s="209">
        <f>0.9*N34</f>
        <v>90</v>
      </c>
      <c r="O35" s="251">
        <f>0.9*O34</f>
        <v>90</v>
      </c>
      <c r="P35" s="251">
        <f>0.9*P34</f>
        <v>90</v>
      </c>
      <c r="Q35" s="251">
        <f>0.9*Q34</f>
        <v>90</v>
      </c>
      <c r="R35" s="251">
        <f t="shared" ref="R35:S35" si="1">0.9*R34</f>
        <v>90</v>
      </c>
      <c r="S35" s="255">
        <f t="shared" si="1"/>
        <v>90</v>
      </c>
      <c r="T35" s="205"/>
    </row>
    <row r="36" spans="1:20" ht="18" customHeight="1">
      <c r="A36" s="254" t="s">
        <v>852</v>
      </c>
      <c r="B36" s="252">
        <f t="shared" ref="B36:O36" si="2">MROUND(0.85*B35,2.5)</f>
        <v>77.5</v>
      </c>
      <c r="C36" s="252">
        <f t="shared" si="2"/>
        <v>77.5</v>
      </c>
      <c r="D36" s="252">
        <f t="shared" si="2"/>
        <v>77.5</v>
      </c>
      <c r="E36" s="252">
        <f t="shared" si="2"/>
        <v>77.5</v>
      </c>
      <c r="F36" s="252">
        <f t="shared" si="2"/>
        <v>77.5</v>
      </c>
      <c r="G36" s="252">
        <f t="shared" si="2"/>
        <v>77.5</v>
      </c>
      <c r="H36" s="252">
        <f t="shared" si="2"/>
        <v>77.5</v>
      </c>
      <c r="I36" s="252">
        <f t="shared" si="2"/>
        <v>77.5</v>
      </c>
      <c r="J36" s="252">
        <f t="shared" si="2"/>
        <v>77.5</v>
      </c>
      <c r="K36" s="252">
        <f t="shared" si="2"/>
        <v>77.5</v>
      </c>
      <c r="L36" s="252">
        <f t="shared" si="2"/>
        <v>77.5</v>
      </c>
      <c r="M36" s="252">
        <f t="shared" si="2"/>
        <v>77.5</v>
      </c>
      <c r="N36" s="206">
        <f t="shared" si="2"/>
        <v>77.5</v>
      </c>
      <c r="O36" s="252">
        <f t="shared" si="2"/>
        <v>77.5</v>
      </c>
      <c r="P36" s="252">
        <f>MROUND(0.85*P35,2.5)</f>
        <v>77.5</v>
      </c>
      <c r="Q36" s="252">
        <f>MROUND(0.85*Q35,2.5)</f>
        <v>77.5</v>
      </c>
      <c r="R36" s="252">
        <f t="shared" ref="R36:S36" si="3">MROUND(0.85*R35,2.5)</f>
        <v>77.5</v>
      </c>
      <c r="S36" s="256">
        <f t="shared" si="3"/>
        <v>77.5</v>
      </c>
      <c r="T36" s="205"/>
    </row>
    <row r="37" spans="1:20" ht="17.399999999999999">
      <c r="A37" s="254" t="s">
        <v>853</v>
      </c>
      <c r="B37" s="252">
        <f t="shared" ref="B37:O37" si="4">MROUND(0.8*B35,2.5)</f>
        <v>72.5</v>
      </c>
      <c r="C37" s="252">
        <f t="shared" si="4"/>
        <v>72.5</v>
      </c>
      <c r="D37" s="252">
        <f t="shared" si="4"/>
        <v>72.5</v>
      </c>
      <c r="E37" s="252">
        <f t="shared" si="4"/>
        <v>72.5</v>
      </c>
      <c r="F37" s="252">
        <f t="shared" si="4"/>
        <v>72.5</v>
      </c>
      <c r="G37" s="252">
        <f t="shared" si="4"/>
        <v>72.5</v>
      </c>
      <c r="H37" s="252">
        <f t="shared" si="4"/>
        <v>72.5</v>
      </c>
      <c r="I37" s="252">
        <f t="shared" si="4"/>
        <v>72.5</v>
      </c>
      <c r="J37" s="252">
        <f t="shared" si="4"/>
        <v>72.5</v>
      </c>
      <c r="K37" s="252">
        <f t="shared" si="4"/>
        <v>72.5</v>
      </c>
      <c r="L37" s="252">
        <f t="shared" si="4"/>
        <v>72.5</v>
      </c>
      <c r="M37" s="252">
        <f t="shared" si="4"/>
        <v>72.5</v>
      </c>
      <c r="N37" s="206">
        <f t="shared" si="4"/>
        <v>72.5</v>
      </c>
      <c r="O37" s="252">
        <f t="shared" si="4"/>
        <v>72.5</v>
      </c>
      <c r="P37" s="252">
        <f>MROUND(0.8*P35,2.5)</f>
        <v>72.5</v>
      </c>
      <c r="Q37" s="252">
        <f>MROUND(0.8*Q35,2.5)</f>
        <v>72.5</v>
      </c>
      <c r="R37" s="252">
        <f t="shared" ref="R37:S37" si="5">MROUND(0.8*R35,2.5)</f>
        <v>72.5</v>
      </c>
      <c r="S37" s="256">
        <f t="shared" si="5"/>
        <v>72.5</v>
      </c>
      <c r="T37" s="205"/>
    </row>
    <row r="38" spans="1:20" ht="17.25" customHeight="1">
      <c r="A38" s="254" t="s">
        <v>854</v>
      </c>
      <c r="B38" s="252">
        <f t="shared" ref="B38:O38" si="6">MROUND(0.75*B35,2.5)</f>
        <v>67.5</v>
      </c>
      <c r="C38" s="252">
        <f t="shared" si="6"/>
        <v>67.5</v>
      </c>
      <c r="D38" s="252">
        <f t="shared" si="6"/>
        <v>67.5</v>
      </c>
      <c r="E38" s="252">
        <f t="shared" si="6"/>
        <v>67.5</v>
      </c>
      <c r="F38" s="252">
        <f t="shared" si="6"/>
        <v>67.5</v>
      </c>
      <c r="G38" s="252">
        <f t="shared" si="6"/>
        <v>67.5</v>
      </c>
      <c r="H38" s="252">
        <f t="shared" si="6"/>
        <v>67.5</v>
      </c>
      <c r="I38" s="252">
        <f t="shared" si="6"/>
        <v>67.5</v>
      </c>
      <c r="J38" s="252">
        <f t="shared" si="6"/>
        <v>67.5</v>
      </c>
      <c r="K38" s="252">
        <f t="shared" si="6"/>
        <v>67.5</v>
      </c>
      <c r="L38" s="252">
        <f t="shared" si="6"/>
        <v>67.5</v>
      </c>
      <c r="M38" s="252">
        <f t="shared" si="6"/>
        <v>67.5</v>
      </c>
      <c r="N38" s="206">
        <f t="shared" si="6"/>
        <v>67.5</v>
      </c>
      <c r="O38" s="252">
        <f t="shared" si="6"/>
        <v>67.5</v>
      </c>
      <c r="P38" s="252">
        <f>MROUND(0.75*P35,2.5)</f>
        <v>67.5</v>
      </c>
      <c r="Q38" s="252">
        <f>MROUND(0.75*Q35,2.5)</f>
        <v>67.5</v>
      </c>
      <c r="R38" s="252">
        <f t="shared" ref="R38:S38" si="7">MROUND(0.75*R35,2.5)</f>
        <v>67.5</v>
      </c>
      <c r="S38" s="256">
        <f t="shared" si="7"/>
        <v>67.5</v>
      </c>
      <c r="T38" s="205"/>
    </row>
    <row r="39" spans="1:20" ht="17.399999999999999">
      <c r="A39" s="254" t="s">
        <v>855</v>
      </c>
      <c r="B39" s="252">
        <f t="shared" ref="B39:O39" si="8">MROUND(0.7*B35,2.5)</f>
        <v>62.5</v>
      </c>
      <c r="C39" s="252">
        <f t="shared" si="8"/>
        <v>62.5</v>
      </c>
      <c r="D39" s="252">
        <f t="shared" si="8"/>
        <v>62.5</v>
      </c>
      <c r="E39" s="252">
        <f t="shared" si="8"/>
        <v>62.5</v>
      </c>
      <c r="F39" s="252">
        <f t="shared" si="8"/>
        <v>62.5</v>
      </c>
      <c r="G39" s="252">
        <f t="shared" si="8"/>
        <v>62.5</v>
      </c>
      <c r="H39" s="252">
        <f t="shared" si="8"/>
        <v>62.5</v>
      </c>
      <c r="I39" s="252">
        <f t="shared" si="8"/>
        <v>62.5</v>
      </c>
      <c r="J39" s="252">
        <f t="shared" si="8"/>
        <v>62.5</v>
      </c>
      <c r="K39" s="252">
        <f t="shared" si="8"/>
        <v>62.5</v>
      </c>
      <c r="L39" s="252">
        <f t="shared" si="8"/>
        <v>62.5</v>
      </c>
      <c r="M39" s="252">
        <f t="shared" si="8"/>
        <v>62.5</v>
      </c>
      <c r="N39" s="206">
        <f t="shared" si="8"/>
        <v>62.5</v>
      </c>
      <c r="O39" s="252">
        <f t="shared" si="8"/>
        <v>62.5</v>
      </c>
      <c r="P39" s="252">
        <f>MROUND(0.7*P35,2.5)</f>
        <v>62.5</v>
      </c>
      <c r="Q39" s="252">
        <f>MROUND(0.7*Q35,2.5)</f>
        <v>62.5</v>
      </c>
      <c r="R39" s="252">
        <f t="shared" ref="R39:S39" si="9">MROUND(0.7*R35,2.5)</f>
        <v>62.5</v>
      </c>
      <c r="S39" s="256">
        <f t="shared" si="9"/>
        <v>62.5</v>
      </c>
      <c r="T39" s="205"/>
    </row>
    <row r="40" spans="1:20" ht="17.399999999999999">
      <c r="A40" s="254" t="s">
        <v>856</v>
      </c>
      <c r="B40" s="252">
        <f t="shared" ref="B40:O40" si="10">MROUND(0.65*B35,2.5)</f>
        <v>57.5</v>
      </c>
      <c r="C40" s="252">
        <f t="shared" si="10"/>
        <v>57.5</v>
      </c>
      <c r="D40" s="252">
        <f t="shared" si="10"/>
        <v>57.5</v>
      </c>
      <c r="E40" s="252">
        <f t="shared" si="10"/>
        <v>57.5</v>
      </c>
      <c r="F40" s="252">
        <f t="shared" si="10"/>
        <v>57.5</v>
      </c>
      <c r="G40" s="252">
        <f t="shared" si="10"/>
        <v>57.5</v>
      </c>
      <c r="H40" s="252">
        <f t="shared" si="10"/>
        <v>57.5</v>
      </c>
      <c r="I40" s="252">
        <f t="shared" si="10"/>
        <v>57.5</v>
      </c>
      <c r="J40" s="252">
        <f t="shared" si="10"/>
        <v>57.5</v>
      </c>
      <c r="K40" s="252">
        <f t="shared" si="10"/>
        <v>57.5</v>
      </c>
      <c r="L40" s="252">
        <f t="shared" si="10"/>
        <v>57.5</v>
      </c>
      <c r="M40" s="252">
        <f t="shared" si="10"/>
        <v>57.5</v>
      </c>
      <c r="N40" s="206">
        <f t="shared" si="10"/>
        <v>57.5</v>
      </c>
      <c r="O40" s="252">
        <f t="shared" si="10"/>
        <v>57.5</v>
      </c>
      <c r="P40" s="252">
        <f>MROUND(0.65*P35,2.5)</f>
        <v>57.5</v>
      </c>
      <c r="Q40" s="252">
        <f>MROUND(0.65*Q35,2.5)</f>
        <v>57.5</v>
      </c>
      <c r="R40" s="252">
        <f t="shared" ref="R40:S40" si="11">MROUND(0.65*R35,2.5)</f>
        <v>57.5</v>
      </c>
      <c r="S40" s="256">
        <f t="shared" si="11"/>
        <v>57.5</v>
      </c>
      <c r="T40" s="205"/>
    </row>
    <row r="41" spans="1:20" ht="17.399999999999999">
      <c r="A41" s="254" t="s">
        <v>857</v>
      </c>
      <c r="B41" s="252">
        <f t="shared" ref="B41:O41" si="12">MROUND(0.6*B35,2.5)</f>
        <v>55</v>
      </c>
      <c r="C41" s="252">
        <f t="shared" si="12"/>
        <v>55</v>
      </c>
      <c r="D41" s="252">
        <f t="shared" si="12"/>
        <v>55</v>
      </c>
      <c r="E41" s="252">
        <f t="shared" si="12"/>
        <v>55</v>
      </c>
      <c r="F41" s="252">
        <f t="shared" si="12"/>
        <v>55</v>
      </c>
      <c r="G41" s="252">
        <f t="shared" si="12"/>
        <v>55</v>
      </c>
      <c r="H41" s="252">
        <f t="shared" si="12"/>
        <v>55</v>
      </c>
      <c r="I41" s="252">
        <f t="shared" si="12"/>
        <v>55</v>
      </c>
      <c r="J41" s="252">
        <f t="shared" si="12"/>
        <v>55</v>
      </c>
      <c r="K41" s="252">
        <f t="shared" si="12"/>
        <v>55</v>
      </c>
      <c r="L41" s="252">
        <f t="shared" si="12"/>
        <v>55</v>
      </c>
      <c r="M41" s="252">
        <f t="shared" si="12"/>
        <v>55</v>
      </c>
      <c r="N41" s="206">
        <f t="shared" si="12"/>
        <v>55</v>
      </c>
      <c r="O41" s="252">
        <f t="shared" si="12"/>
        <v>55</v>
      </c>
      <c r="P41" s="252">
        <f>MROUND(0.6*P35,2.5)</f>
        <v>55</v>
      </c>
      <c r="Q41" s="252">
        <f>MROUND(0.6*Q35,2.5)</f>
        <v>55</v>
      </c>
      <c r="R41" s="252">
        <f t="shared" ref="R41:S41" si="13">MROUND(0.6*R35,2.5)</f>
        <v>55</v>
      </c>
      <c r="S41" s="256">
        <f t="shared" si="13"/>
        <v>55</v>
      </c>
      <c r="T41" s="205"/>
    </row>
    <row r="42" spans="1:20" ht="18" thickBot="1">
      <c r="A42" s="257" t="s">
        <v>858</v>
      </c>
      <c r="B42" s="258">
        <f t="shared" ref="B42:O42" si="14">MROUND(0.5*B35,2.5)</f>
        <v>45</v>
      </c>
      <c r="C42" s="258">
        <f t="shared" si="14"/>
        <v>45</v>
      </c>
      <c r="D42" s="258">
        <f t="shared" si="14"/>
        <v>45</v>
      </c>
      <c r="E42" s="258">
        <f t="shared" si="14"/>
        <v>45</v>
      </c>
      <c r="F42" s="258">
        <f t="shared" si="14"/>
        <v>45</v>
      </c>
      <c r="G42" s="258">
        <f t="shared" si="14"/>
        <v>45</v>
      </c>
      <c r="H42" s="258">
        <f t="shared" si="14"/>
        <v>45</v>
      </c>
      <c r="I42" s="258">
        <f t="shared" si="14"/>
        <v>45</v>
      </c>
      <c r="J42" s="258">
        <f t="shared" si="14"/>
        <v>45</v>
      </c>
      <c r="K42" s="258">
        <f t="shared" si="14"/>
        <v>45</v>
      </c>
      <c r="L42" s="258">
        <f t="shared" si="14"/>
        <v>45</v>
      </c>
      <c r="M42" s="258">
        <f t="shared" si="14"/>
        <v>45</v>
      </c>
      <c r="N42" s="208">
        <f t="shared" si="14"/>
        <v>45</v>
      </c>
      <c r="O42" s="258">
        <f t="shared" si="14"/>
        <v>45</v>
      </c>
      <c r="P42" s="258">
        <f>MROUND(0.5*P35,2.5)</f>
        <v>45</v>
      </c>
      <c r="Q42" s="258">
        <f>MROUND(0.5*Q35,2.5)</f>
        <v>45</v>
      </c>
      <c r="R42" s="258">
        <f t="shared" ref="R42:S42" si="15">MROUND(0.5*R35,2.5)</f>
        <v>45</v>
      </c>
      <c r="S42" s="259">
        <f t="shared" si="15"/>
        <v>45</v>
      </c>
      <c r="T42" s="205"/>
    </row>
    <row r="43" spans="1:20">
      <c r="A43" s="205"/>
      <c r="B43" s="205"/>
      <c r="C43" s="205"/>
      <c r="D43" s="205"/>
      <c r="E43" s="205"/>
      <c r="F43" s="205"/>
      <c r="G43" s="205"/>
      <c r="H43" s="205"/>
      <c r="I43" s="205"/>
      <c r="J43" s="205"/>
      <c r="K43" s="205"/>
      <c r="L43" s="205"/>
      <c r="M43" s="205"/>
      <c r="N43" s="205"/>
      <c r="O43" s="205"/>
      <c r="P43" s="205"/>
      <c r="Q43" s="205"/>
      <c r="R43" s="205"/>
      <c r="S43" s="205"/>
      <c r="T43" s="205"/>
    </row>
    <row r="44" spans="1:20" ht="36">
      <c r="B44" s="190"/>
      <c r="C44" s="191"/>
      <c r="D44" s="191"/>
      <c r="E44" s="191"/>
      <c r="F44" s="191"/>
      <c r="G44" s="191"/>
      <c r="H44" s="191"/>
      <c r="I44" s="191"/>
      <c r="J44" s="191"/>
      <c r="K44" s="191"/>
    </row>
    <row r="45" spans="1:20" ht="36">
      <c r="B45" s="192"/>
      <c r="C45" s="191"/>
      <c r="D45" s="191"/>
      <c r="E45" s="191"/>
      <c r="F45" s="191"/>
      <c r="G45" s="191"/>
      <c r="H45" s="191"/>
      <c r="I45" s="191"/>
      <c r="J45" s="191"/>
      <c r="K45" s="191"/>
    </row>
    <row r="46" spans="1:20">
      <c r="B46" s="73"/>
      <c r="C46" s="73"/>
      <c r="D46" s="73"/>
      <c r="E46" s="73"/>
      <c r="F46" s="73"/>
      <c r="G46" s="73"/>
      <c r="H46" s="73"/>
      <c r="I46" s="73"/>
      <c r="J46" s="73"/>
      <c r="K46" s="73"/>
    </row>
    <row r="47" spans="1:20" ht="21.6" thickBot="1">
      <c r="B47" s="193"/>
      <c r="C47" s="194"/>
      <c r="D47" s="194"/>
      <c r="E47" s="194"/>
      <c r="F47" s="194"/>
      <c r="G47" s="194"/>
      <c r="H47" s="194"/>
      <c r="I47" s="194"/>
      <c r="J47" s="195"/>
      <c r="K47" s="196"/>
    </row>
    <row r="48" spans="1:20" ht="21.75" customHeight="1" thickBot="1">
      <c r="B48" s="197"/>
      <c r="C48" s="262"/>
      <c r="D48" s="262"/>
      <c r="E48" s="262"/>
      <c r="F48" s="262"/>
      <c r="G48" s="262"/>
      <c r="H48" s="262"/>
      <c r="I48" s="262"/>
      <c r="J48" s="262"/>
      <c r="K48" s="262"/>
      <c r="L48" s="262"/>
    </row>
    <row r="49" spans="2:17" ht="21" customHeight="1" thickBot="1">
      <c r="B49" s="190"/>
      <c r="C49" s="480" t="s">
        <v>890</v>
      </c>
      <c r="D49" s="481"/>
      <c r="E49" s="482" t="s">
        <v>891</v>
      </c>
      <c r="F49" s="483"/>
      <c r="G49" s="483"/>
      <c r="H49" s="483"/>
      <c r="I49" s="483"/>
      <c r="J49" s="483"/>
      <c r="K49" s="483"/>
      <c r="L49" s="484"/>
    </row>
    <row r="50" spans="2:17" ht="17.25" customHeight="1" thickTop="1" thickBot="1">
      <c r="B50" s="190"/>
      <c r="C50" s="266" t="s">
        <v>94</v>
      </c>
      <c r="D50" s="504" t="s">
        <v>309</v>
      </c>
      <c r="E50" s="505"/>
      <c r="F50" s="266" t="s">
        <v>892</v>
      </c>
      <c r="G50" s="485" t="s">
        <v>893</v>
      </c>
      <c r="H50" s="486"/>
      <c r="I50" s="485" t="s">
        <v>106</v>
      </c>
      <c r="J50" s="486"/>
      <c r="K50" s="485" t="s">
        <v>894</v>
      </c>
      <c r="L50" s="486"/>
    </row>
    <row r="51" spans="2:17" ht="18.600000000000001" thickTop="1" thickBot="1">
      <c r="B51" s="190"/>
      <c r="C51" s="264" t="s">
        <v>39</v>
      </c>
      <c r="D51" s="506" t="s">
        <v>865</v>
      </c>
      <c r="E51" s="507"/>
      <c r="F51" s="267">
        <v>5</v>
      </c>
      <c r="G51" s="497">
        <v>5</v>
      </c>
      <c r="H51" s="498"/>
      <c r="I51" s="497" t="s">
        <v>895</v>
      </c>
      <c r="J51" s="499"/>
      <c r="K51" s="500" t="s">
        <v>896</v>
      </c>
      <c r="L51" s="499"/>
    </row>
    <row r="52" spans="2:17" ht="18" thickBot="1">
      <c r="B52" s="204"/>
      <c r="C52" s="262"/>
      <c r="D52" s="487" t="s">
        <v>866</v>
      </c>
      <c r="E52" s="488"/>
      <c r="F52" s="267">
        <v>3</v>
      </c>
      <c r="G52" s="493">
        <v>15</v>
      </c>
      <c r="H52" s="494"/>
      <c r="I52" s="493">
        <v>180</v>
      </c>
      <c r="J52" s="495"/>
      <c r="K52" s="496" t="s">
        <v>897</v>
      </c>
      <c r="L52" s="495"/>
    </row>
    <row r="53" spans="2:17" ht="18" thickBot="1">
      <c r="B53" s="204"/>
      <c r="C53" s="262"/>
      <c r="D53" s="487" t="s">
        <v>867</v>
      </c>
      <c r="E53" s="488"/>
      <c r="F53" s="267">
        <v>3</v>
      </c>
      <c r="G53" s="493">
        <v>12</v>
      </c>
      <c r="H53" s="494"/>
      <c r="I53" s="493">
        <v>150</v>
      </c>
      <c r="J53" s="495"/>
      <c r="K53" s="496" t="s">
        <v>897</v>
      </c>
      <c r="L53" s="495"/>
    </row>
    <row r="54" spans="2:17" ht="18" customHeight="1" thickBot="1">
      <c r="B54" s="204"/>
      <c r="C54" s="262"/>
      <c r="D54" s="487" t="s">
        <v>868</v>
      </c>
      <c r="E54" s="488"/>
      <c r="F54" s="267">
        <v>3</v>
      </c>
      <c r="G54" s="493">
        <v>12</v>
      </c>
      <c r="H54" s="494"/>
      <c r="I54" s="493">
        <v>50</v>
      </c>
      <c r="J54" s="495"/>
      <c r="K54" s="496" t="s">
        <v>897</v>
      </c>
      <c r="L54" s="495"/>
    </row>
    <row r="55" spans="2:17" ht="18" thickBot="1">
      <c r="B55" s="190"/>
      <c r="C55" s="262"/>
      <c r="D55" s="487" t="s">
        <v>869</v>
      </c>
      <c r="E55" s="488"/>
      <c r="F55" s="267">
        <v>3</v>
      </c>
      <c r="G55" s="509">
        <v>44418</v>
      </c>
      <c r="H55" s="510"/>
      <c r="I55" s="493">
        <v>40</v>
      </c>
      <c r="J55" s="495"/>
      <c r="K55" s="496" t="s">
        <v>897</v>
      </c>
      <c r="L55" s="495"/>
    </row>
    <row r="56" spans="2:17" ht="18" thickBot="1">
      <c r="B56" s="190"/>
      <c r="C56" s="263"/>
      <c r="D56" s="489" t="s">
        <v>870</v>
      </c>
      <c r="E56" s="490"/>
      <c r="F56" s="268"/>
      <c r="G56" s="489"/>
      <c r="H56" s="490"/>
      <c r="I56" s="489"/>
      <c r="J56" s="511"/>
      <c r="K56" s="512"/>
      <c r="L56" s="511"/>
    </row>
    <row r="57" spans="2:17" ht="18.600000000000001" thickTop="1" thickBot="1">
      <c r="B57" s="190"/>
      <c r="C57" s="264" t="s">
        <v>40</v>
      </c>
      <c r="D57" s="491" t="s">
        <v>871</v>
      </c>
      <c r="E57" s="492"/>
      <c r="F57" s="267">
        <v>3</v>
      </c>
      <c r="G57" s="501">
        <v>12</v>
      </c>
      <c r="H57" s="502"/>
      <c r="I57" s="501">
        <v>105</v>
      </c>
      <c r="J57" s="503"/>
      <c r="K57" s="508" t="s">
        <v>898</v>
      </c>
      <c r="L57" s="503"/>
    </row>
    <row r="58" spans="2:17" ht="15" thickBot="1">
      <c r="B58" s="73"/>
      <c r="C58" s="262"/>
      <c r="D58" s="487" t="s">
        <v>416</v>
      </c>
      <c r="E58" s="488"/>
      <c r="F58" s="267">
        <v>3</v>
      </c>
      <c r="G58" s="493">
        <v>12</v>
      </c>
      <c r="H58" s="494"/>
      <c r="I58" s="493">
        <v>160</v>
      </c>
      <c r="J58" s="495"/>
      <c r="K58" s="496" t="s">
        <v>897</v>
      </c>
      <c r="L58" s="495"/>
    </row>
    <row r="59" spans="2:17" ht="18" thickBot="1">
      <c r="B59" s="190"/>
      <c r="C59" s="262"/>
      <c r="D59" s="487" t="s">
        <v>872</v>
      </c>
      <c r="E59" s="488"/>
      <c r="F59" s="267">
        <v>3</v>
      </c>
      <c r="G59" s="493">
        <v>20</v>
      </c>
      <c r="H59" s="494"/>
      <c r="I59" s="493">
        <v>190</v>
      </c>
      <c r="J59" s="495"/>
      <c r="K59" s="496" t="s">
        <v>898</v>
      </c>
      <c r="L59" s="495"/>
    </row>
    <row r="60" spans="2:17" ht="18" customHeight="1" thickBot="1">
      <c r="B60" s="190"/>
      <c r="C60" s="262"/>
      <c r="D60" s="487" t="s">
        <v>873</v>
      </c>
      <c r="E60" s="488"/>
      <c r="F60" s="267" t="s">
        <v>870</v>
      </c>
      <c r="G60" s="493" t="s">
        <v>870</v>
      </c>
      <c r="H60" s="494"/>
      <c r="I60" s="493" t="s">
        <v>870</v>
      </c>
      <c r="J60" s="495"/>
      <c r="K60" s="496" t="s">
        <v>897</v>
      </c>
      <c r="L60" s="495"/>
    </row>
    <row r="61" spans="2:17" ht="15.75" customHeight="1" thickBot="1">
      <c r="C61" s="262"/>
      <c r="D61" s="487" t="s">
        <v>870</v>
      </c>
      <c r="E61" s="488"/>
      <c r="F61" s="269"/>
      <c r="G61" s="487"/>
      <c r="H61" s="488"/>
      <c r="I61" s="487"/>
      <c r="J61" s="513"/>
      <c r="K61" s="496"/>
      <c r="L61" s="495"/>
    </row>
    <row r="62" spans="2:17" ht="15" thickBot="1">
      <c r="B62" s="73"/>
      <c r="C62" s="263"/>
      <c r="D62" s="489" t="s">
        <v>870</v>
      </c>
      <c r="E62" s="490"/>
      <c r="F62" s="268"/>
      <c r="G62" s="489"/>
      <c r="H62" s="490"/>
      <c r="I62" s="489"/>
      <c r="J62" s="511"/>
      <c r="K62" s="512"/>
      <c r="L62" s="511"/>
      <c r="M62" s="73"/>
      <c r="N62" s="73"/>
      <c r="O62" s="73"/>
      <c r="P62" s="73"/>
      <c r="Q62" s="73"/>
    </row>
    <row r="63" spans="2:17" ht="17.25" customHeight="1" thickTop="1" thickBot="1">
      <c r="B63" s="199"/>
      <c r="C63" s="264" t="s">
        <v>42</v>
      </c>
      <c r="D63" s="491" t="s">
        <v>874</v>
      </c>
      <c r="E63" s="492"/>
      <c r="F63" s="267">
        <v>5</v>
      </c>
      <c r="G63" s="501">
        <v>5</v>
      </c>
      <c r="H63" s="502"/>
      <c r="I63" s="501" t="s">
        <v>895</v>
      </c>
      <c r="J63" s="503"/>
      <c r="K63" s="508" t="s">
        <v>896</v>
      </c>
      <c r="L63" s="503"/>
      <c r="M63" s="200"/>
      <c r="N63" s="200"/>
      <c r="O63" s="200"/>
      <c r="P63" s="73"/>
      <c r="Q63" s="73"/>
    </row>
    <row r="64" spans="2:17" ht="17.25" customHeight="1" thickBot="1">
      <c r="B64" s="199"/>
      <c r="C64" s="262"/>
      <c r="D64" s="487" t="s">
        <v>875</v>
      </c>
      <c r="E64" s="488"/>
      <c r="F64" s="267">
        <v>5</v>
      </c>
      <c r="G64" s="493">
        <v>15</v>
      </c>
      <c r="H64" s="494"/>
      <c r="I64" s="493">
        <v>140</v>
      </c>
      <c r="J64" s="495"/>
      <c r="K64" s="496" t="s">
        <v>897</v>
      </c>
      <c r="L64" s="495"/>
      <c r="M64" s="200"/>
      <c r="N64" s="200"/>
      <c r="O64" s="200"/>
      <c r="P64" s="73"/>
      <c r="Q64" s="73"/>
    </row>
    <row r="65" spans="2:17" ht="18" thickBot="1">
      <c r="B65" s="199"/>
      <c r="C65" s="262"/>
      <c r="D65" s="487" t="s">
        <v>876</v>
      </c>
      <c r="E65" s="488"/>
      <c r="F65" s="267">
        <v>5</v>
      </c>
      <c r="G65" s="493">
        <v>12</v>
      </c>
      <c r="H65" s="494"/>
      <c r="I65" s="493">
        <v>290</v>
      </c>
      <c r="J65" s="495"/>
      <c r="K65" s="496" t="s">
        <v>898</v>
      </c>
      <c r="L65" s="495"/>
      <c r="M65" s="200"/>
      <c r="N65" s="200"/>
      <c r="O65" s="200"/>
      <c r="P65" s="73"/>
      <c r="Q65" s="73"/>
    </row>
    <row r="66" spans="2:17" ht="18" thickBot="1">
      <c r="B66" s="199"/>
      <c r="C66" s="262"/>
      <c r="D66" s="487" t="s">
        <v>877</v>
      </c>
      <c r="E66" s="488"/>
      <c r="F66" s="267">
        <v>3</v>
      </c>
      <c r="G66" s="493">
        <v>10</v>
      </c>
      <c r="H66" s="494"/>
      <c r="I66" s="493">
        <v>35</v>
      </c>
      <c r="J66" s="495"/>
      <c r="K66" s="496" t="s">
        <v>897</v>
      </c>
      <c r="L66" s="495"/>
      <c r="M66" s="200"/>
      <c r="N66" s="200"/>
      <c r="O66" s="200"/>
      <c r="P66" s="73"/>
      <c r="Q66" s="73"/>
    </row>
    <row r="67" spans="2:17" ht="17.25" customHeight="1" thickBot="1">
      <c r="B67" s="201"/>
      <c r="C67" s="262"/>
      <c r="D67" s="487" t="s">
        <v>878</v>
      </c>
      <c r="E67" s="488"/>
      <c r="F67" s="267">
        <v>3</v>
      </c>
      <c r="G67" s="493">
        <v>12</v>
      </c>
      <c r="H67" s="494"/>
      <c r="I67" s="493">
        <v>50</v>
      </c>
      <c r="J67" s="495"/>
      <c r="K67" s="496" t="s">
        <v>898</v>
      </c>
      <c r="L67" s="495"/>
      <c r="M67" s="73"/>
      <c r="N67" s="73"/>
      <c r="O67" s="73"/>
      <c r="P67" s="200"/>
      <c r="Q67" s="200"/>
    </row>
    <row r="68" spans="2:17" ht="18" thickBot="1">
      <c r="B68" s="203"/>
      <c r="C68" s="263"/>
      <c r="D68" s="489" t="s">
        <v>869</v>
      </c>
      <c r="E68" s="490"/>
      <c r="F68" s="268">
        <v>3</v>
      </c>
      <c r="G68" s="489">
        <v>10</v>
      </c>
      <c r="H68" s="490"/>
      <c r="I68" s="489">
        <v>40</v>
      </c>
      <c r="J68" s="511"/>
      <c r="K68" s="512" t="s">
        <v>897</v>
      </c>
      <c r="L68" s="511"/>
      <c r="M68" s="73"/>
      <c r="N68" s="73"/>
      <c r="O68" s="73"/>
      <c r="P68" s="200"/>
      <c r="Q68" s="200"/>
    </row>
    <row r="69" spans="2:17" ht="18.600000000000001" thickTop="1" thickBot="1">
      <c r="B69" s="202"/>
      <c r="C69" s="264" t="s">
        <v>44</v>
      </c>
      <c r="D69" s="491" t="s">
        <v>879</v>
      </c>
      <c r="E69" s="492"/>
      <c r="F69" s="267">
        <v>2</v>
      </c>
      <c r="G69" s="501" t="s">
        <v>899</v>
      </c>
      <c r="H69" s="502"/>
      <c r="I69" s="501" t="s">
        <v>900</v>
      </c>
      <c r="J69" s="503"/>
      <c r="K69" s="508" t="s">
        <v>896</v>
      </c>
      <c r="L69" s="503"/>
      <c r="M69" s="198"/>
      <c r="N69" s="198"/>
      <c r="O69" s="198"/>
      <c r="P69" s="200"/>
      <c r="Q69" s="200"/>
    </row>
    <row r="70" spans="2:17" ht="15" thickBot="1">
      <c r="C70" s="262"/>
      <c r="D70" s="487" t="s">
        <v>880</v>
      </c>
      <c r="E70" s="488"/>
      <c r="F70" s="267">
        <v>3</v>
      </c>
      <c r="G70" s="493">
        <v>12</v>
      </c>
      <c r="H70" s="494"/>
      <c r="I70" s="493">
        <v>160</v>
      </c>
      <c r="J70" s="495"/>
      <c r="K70" s="496" t="s">
        <v>897</v>
      </c>
      <c r="L70" s="495"/>
    </row>
    <row r="71" spans="2:17" ht="15" thickBot="1">
      <c r="C71" s="262"/>
      <c r="D71" s="487" t="s">
        <v>873</v>
      </c>
      <c r="E71" s="488"/>
      <c r="F71" s="267" t="s">
        <v>870</v>
      </c>
      <c r="G71" s="493" t="s">
        <v>870</v>
      </c>
      <c r="H71" s="494"/>
      <c r="I71" s="493" t="s">
        <v>870</v>
      </c>
      <c r="J71" s="495"/>
      <c r="K71" s="496" t="s">
        <v>897</v>
      </c>
      <c r="L71" s="495"/>
    </row>
    <row r="72" spans="2:17" ht="16.5" customHeight="1" thickBot="1">
      <c r="C72" s="262"/>
      <c r="D72" s="487" t="s">
        <v>870</v>
      </c>
      <c r="E72" s="488"/>
      <c r="F72" s="269"/>
      <c r="G72" s="487"/>
      <c r="H72" s="488"/>
      <c r="I72" s="487"/>
      <c r="J72" s="513"/>
      <c r="K72" s="496"/>
      <c r="L72" s="495"/>
    </row>
    <row r="73" spans="2:17" ht="15.75" customHeight="1" thickBot="1">
      <c r="C73" s="262"/>
      <c r="D73" s="487" t="s">
        <v>870</v>
      </c>
      <c r="E73" s="488"/>
      <c r="F73" s="269"/>
      <c r="G73" s="487"/>
      <c r="H73" s="488"/>
      <c r="I73" s="487"/>
      <c r="J73" s="513"/>
      <c r="K73" s="496"/>
      <c r="L73" s="495"/>
    </row>
    <row r="74" spans="2:17" ht="15" thickBot="1">
      <c r="C74" s="263"/>
      <c r="D74" s="489" t="s">
        <v>870</v>
      </c>
      <c r="E74" s="490"/>
      <c r="F74" s="268"/>
      <c r="G74" s="489"/>
      <c r="H74" s="490"/>
      <c r="I74" s="489"/>
      <c r="J74" s="511"/>
      <c r="K74" s="512"/>
      <c r="L74" s="511"/>
    </row>
    <row r="75" spans="2:17" ht="15.6" thickTop="1" thickBot="1">
      <c r="C75" s="264" t="s">
        <v>45</v>
      </c>
      <c r="D75" s="491" t="s">
        <v>881</v>
      </c>
      <c r="E75" s="492"/>
      <c r="F75" s="267">
        <v>5</v>
      </c>
      <c r="G75" s="501">
        <v>5</v>
      </c>
      <c r="H75" s="502"/>
      <c r="I75" s="501" t="s">
        <v>895</v>
      </c>
      <c r="J75" s="503"/>
      <c r="K75" s="508" t="s">
        <v>896</v>
      </c>
      <c r="L75" s="503"/>
    </row>
    <row r="76" spans="2:17" ht="15" thickBot="1">
      <c r="C76" s="262"/>
      <c r="D76" s="487" t="s">
        <v>882</v>
      </c>
      <c r="E76" s="488"/>
      <c r="F76" s="267">
        <v>3</v>
      </c>
      <c r="G76" s="493">
        <v>10</v>
      </c>
      <c r="H76" s="494"/>
      <c r="I76" s="493">
        <v>185</v>
      </c>
      <c r="J76" s="495"/>
      <c r="K76" s="496" t="s">
        <v>898</v>
      </c>
      <c r="L76" s="495"/>
    </row>
    <row r="77" spans="2:17" ht="15" thickBot="1">
      <c r="C77" s="262"/>
      <c r="D77" s="487" t="s">
        <v>883</v>
      </c>
      <c r="E77" s="488"/>
      <c r="F77" s="267">
        <v>3</v>
      </c>
      <c r="G77" s="493">
        <v>15</v>
      </c>
      <c r="H77" s="494"/>
      <c r="I77" s="493">
        <v>80</v>
      </c>
      <c r="J77" s="495"/>
      <c r="K77" s="496" t="s">
        <v>897</v>
      </c>
      <c r="L77" s="495"/>
    </row>
    <row r="78" spans="2:17" ht="16.5" customHeight="1" thickBot="1">
      <c r="C78" s="262"/>
      <c r="D78" s="487" t="s">
        <v>884</v>
      </c>
      <c r="E78" s="488"/>
      <c r="F78" s="267">
        <v>3</v>
      </c>
      <c r="G78" s="493">
        <v>12</v>
      </c>
      <c r="H78" s="494"/>
      <c r="I78" s="493">
        <v>55</v>
      </c>
      <c r="J78" s="495"/>
      <c r="K78" s="496" t="s">
        <v>897</v>
      </c>
      <c r="L78" s="495"/>
    </row>
    <row r="79" spans="2:17" ht="15" thickBot="1">
      <c r="C79" s="262"/>
      <c r="D79" s="487" t="s">
        <v>869</v>
      </c>
      <c r="E79" s="488"/>
      <c r="F79" s="267">
        <v>3</v>
      </c>
      <c r="G79" s="493">
        <v>12</v>
      </c>
      <c r="H79" s="494"/>
      <c r="I79" s="493">
        <v>37.5</v>
      </c>
      <c r="J79" s="495"/>
      <c r="K79" s="496" t="s">
        <v>897</v>
      </c>
      <c r="L79" s="495"/>
    </row>
    <row r="80" spans="2:17" ht="15.75" customHeight="1" thickBot="1">
      <c r="C80" s="263"/>
      <c r="D80" s="489" t="s">
        <v>870</v>
      </c>
      <c r="E80" s="490"/>
      <c r="F80" s="268"/>
      <c r="G80" s="489"/>
      <c r="H80" s="490"/>
      <c r="I80" s="489"/>
      <c r="J80" s="511"/>
      <c r="K80" s="512"/>
      <c r="L80" s="511"/>
    </row>
    <row r="81" spans="3:12" ht="15.6" thickTop="1" thickBot="1">
      <c r="C81" s="264" t="s">
        <v>885</v>
      </c>
      <c r="D81" s="491" t="s">
        <v>886</v>
      </c>
      <c r="E81" s="492"/>
      <c r="F81" s="267">
        <v>3</v>
      </c>
      <c r="G81" s="501">
        <v>10</v>
      </c>
      <c r="H81" s="502"/>
      <c r="I81" s="501">
        <v>105</v>
      </c>
      <c r="J81" s="503"/>
      <c r="K81" s="508" t="s">
        <v>898</v>
      </c>
      <c r="L81" s="503"/>
    </row>
    <row r="82" spans="3:12" ht="15" thickBot="1">
      <c r="C82" s="265" t="s">
        <v>887</v>
      </c>
      <c r="D82" s="487" t="s">
        <v>56</v>
      </c>
      <c r="E82" s="488"/>
      <c r="F82" s="267">
        <v>5</v>
      </c>
      <c r="G82" s="493">
        <v>5</v>
      </c>
      <c r="H82" s="494"/>
      <c r="I82" s="493">
        <v>225</v>
      </c>
      <c r="J82" s="495"/>
      <c r="K82" s="496" t="s">
        <v>896</v>
      </c>
      <c r="L82" s="495"/>
    </row>
    <row r="83" spans="3:12" ht="15" thickBot="1">
      <c r="C83" s="265" t="s">
        <v>888</v>
      </c>
      <c r="D83" s="487" t="s">
        <v>889</v>
      </c>
      <c r="E83" s="488"/>
      <c r="F83" s="267">
        <v>4</v>
      </c>
      <c r="G83" s="493">
        <v>15</v>
      </c>
      <c r="H83" s="494"/>
      <c r="I83" s="493" t="s">
        <v>901</v>
      </c>
      <c r="J83" s="495"/>
      <c r="K83" s="496" t="s">
        <v>897</v>
      </c>
      <c r="L83" s="495"/>
    </row>
    <row r="84" spans="3:12" ht="15" thickBot="1">
      <c r="C84" s="262"/>
      <c r="D84" s="487" t="s">
        <v>879</v>
      </c>
      <c r="E84" s="488"/>
      <c r="F84" s="267">
        <v>1</v>
      </c>
      <c r="G84" s="493" t="s">
        <v>899</v>
      </c>
      <c r="H84" s="494"/>
      <c r="I84" s="493" t="s">
        <v>902</v>
      </c>
      <c r="J84" s="495"/>
      <c r="K84" s="496" t="s">
        <v>896</v>
      </c>
      <c r="L84" s="495"/>
    </row>
    <row r="85" spans="3:12" ht="15" thickBot="1">
      <c r="C85" s="262"/>
      <c r="D85" s="487" t="s">
        <v>873</v>
      </c>
      <c r="E85" s="488"/>
      <c r="F85" s="267" t="s">
        <v>870</v>
      </c>
      <c r="G85" s="493" t="s">
        <v>870</v>
      </c>
      <c r="H85" s="494"/>
      <c r="I85" s="493" t="s">
        <v>870</v>
      </c>
      <c r="J85" s="495"/>
      <c r="K85" s="496" t="s">
        <v>897</v>
      </c>
      <c r="L85" s="495"/>
    </row>
    <row r="86" spans="3:12" ht="15" thickBot="1">
      <c r="C86" s="262"/>
      <c r="D86" s="487"/>
      <c r="E86" s="488"/>
      <c r="F86" s="270"/>
      <c r="G86" s="487"/>
      <c r="H86" s="488"/>
      <c r="I86" s="487"/>
      <c r="J86" s="513"/>
      <c r="K86" s="496"/>
      <c r="L86" s="495"/>
    </row>
  </sheetData>
  <mergeCells count="150">
    <mergeCell ref="D85:E85"/>
    <mergeCell ref="G85:H85"/>
    <mergeCell ref="I85:J85"/>
    <mergeCell ref="K85:L85"/>
    <mergeCell ref="D86:E86"/>
    <mergeCell ref="G86:H86"/>
    <mergeCell ref="I86:J86"/>
    <mergeCell ref="K86:L86"/>
    <mergeCell ref="G83:H83"/>
    <mergeCell ref="I83:J83"/>
    <mergeCell ref="K83:L83"/>
    <mergeCell ref="D84:E84"/>
    <mergeCell ref="G84:H84"/>
    <mergeCell ref="I84:J84"/>
    <mergeCell ref="K84:L84"/>
    <mergeCell ref="G81:H81"/>
    <mergeCell ref="I81:J81"/>
    <mergeCell ref="K81:L81"/>
    <mergeCell ref="G82:H82"/>
    <mergeCell ref="I82:J82"/>
    <mergeCell ref="K82:L82"/>
    <mergeCell ref="G79:H79"/>
    <mergeCell ref="I79:J79"/>
    <mergeCell ref="K79:L79"/>
    <mergeCell ref="G80:H80"/>
    <mergeCell ref="I80:J80"/>
    <mergeCell ref="K80:L80"/>
    <mergeCell ref="G77:H77"/>
    <mergeCell ref="I77:J77"/>
    <mergeCell ref="K77:L77"/>
    <mergeCell ref="G78:H78"/>
    <mergeCell ref="I78:J78"/>
    <mergeCell ref="K78:L78"/>
    <mergeCell ref="G75:H75"/>
    <mergeCell ref="I75:J75"/>
    <mergeCell ref="K75:L75"/>
    <mergeCell ref="G76:H76"/>
    <mergeCell ref="I76:J76"/>
    <mergeCell ref="K76:L76"/>
    <mergeCell ref="G73:H73"/>
    <mergeCell ref="I73:J73"/>
    <mergeCell ref="K73:L73"/>
    <mergeCell ref="G74:H74"/>
    <mergeCell ref="I74:J74"/>
    <mergeCell ref="K74:L74"/>
    <mergeCell ref="G71:H71"/>
    <mergeCell ref="I71:J71"/>
    <mergeCell ref="K71:L71"/>
    <mergeCell ref="G72:H72"/>
    <mergeCell ref="I72:J72"/>
    <mergeCell ref="K72:L72"/>
    <mergeCell ref="G69:H69"/>
    <mergeCell ref="I69:J69"/>
    <mergeCell ref="K69:L69"/>
    <mergeCell ref="G70:H70"/>
    <mergeCell ref="I70:J70"/>
    <mergeCell ref="K70:L70"/>
    <mergeCell ref="G67:H67"/>
    <mergeCell ref="I67:J67"/>
    <mergeCell ref="K67:L67"/>
    <mergeCell ref="G68:H68"/>
    <mergeCell ref="I68:J68"/>
    <mergeCell ref="K68:L68"/>
    <mergeCell ref="G65:H65"/>
    <mergeCell ref="I65:J65"/>
    <mergeCell ref="K65:L65"/>
    <mergeCell ref="G66:H66"/>
    <mergeCell ref="I66:J66"/>
    <mergeCell ref="K66:L66"/>
    <mergeCell ref="G63:H63"/>
    <mergeCell ref="I63:J63"/>
    <mergeCell ref="K63:L63"/>
    <mergeCell ref="G64:H64"/>
    <mergeCell ref="I64:J64"/>
    <mergeCell ref="K64:L64"/>
    <mergeCell ref="G61:H61"/>
    <mergeCell ref="I61:J61"/>
    <mergeCell ref="K61:L61"/>
    <mergeCell ref="G62:H62"/>
    <mergeCell ref="I62:J62"/>
    <mergeCell ref="K62:L62"/>
    <mergeCell ref="G59:H59"/>
    <mergeCell ref="I59:J59"/>
    <mergeCell ref="K59:L59"/>
    <mergeCell ref="G60:H60"/>
    <mergeCell ref="I60:J60"/>
    <mergeCell ref="K60:L60"/>
    <mergeCell ref="K57:L57"/>
    <mergeCell ref="G58:H58"/>
    <mergeCell ref="I58:J58"/>
    <mergeCell ref="K58:L58"/>
    <mergeCell ref="G55:H55"/>
    <mergeCell ref="I55:J55"/>
    <mergeCell ref="K55:L55"/>
    <mergeCell ref="G56:H56"/>
    <mergeCell ref="I56:J56"/>
    <mergeCell ref="K56:L56"/>
    <mergeCell ref="D79:E79"/>
    <mergeCell ref="D80:E80"/>
    <mergeCell ref="D81:E81"/>
    <mergeCell ref="D82:E82"/>
    <mergeCell ref="D83:E83"/>
    <mergeCell ref="D72:E72"/>
    <mergeCell ref="D73:E73"/>
    <mergeCell ref="D74:E74"/>
    <mergeCell ref="D75:E75"/>
    <mergeCell ref="D76:E76"/>
    <mergeCell ref="D77:E77"/>
    <mergeCell ref="D70:E70"/>
    <mergeCell ref="D71:E71"/>
    <mergeCell ref="D60:E60"/>
    <mergeCell ref="D61:E61"/>
    <mergeCell ref="D62:E62"/>
    <mergeCell ref="D63:E63"/>
    <mergeCell ref="D64:E64"/>
    <mergeCell ref="D65:E65"/>
    <mergeCell ref="D78:E78"/>
    <mergeCell ref="D59:E59"/>
    <mergeCell ref="D50:E50"/>
    <mergeCell ref="D51:E51"/>
    <mergeCell ref="D52:E52"/>
    <mergeCell ref="D53:E53"/>
    <mergeCell ref="D66:E66"/>
    <mergeCell ref="D67:E67"/>
    <mergeCell ref="D68:E68"/>
    <mergeCell ref="D69:E69"/>
    <mergeCell ref="C49:D49"/>
    <mergeCell ref="E49:L49"/>
    <mergeCell ref="G50:H50"/>
    <mergeCell ref="I50:J50"/>
    <mergeCell ref="D54:E54"/>
    <mergeCell ref="D55:E55"/>
    <mergeCell ref="D56:E56"/>
    <mergeCell ref="D57:E57"/>
    <mergeCell ref="D58:E58"/>
    <mergeCell ref="G53:H53"/>
    <mergeCell ref="I53:J53"/>
    <mergeCell ref="K53:L53"/>
    <mergeCell ref="G54:H54"/>
    <mergeCell ref="I54:J54"/>
    <mergeCell ref="K54:L54"/>
    <mergeCell ref="K50:L50"/>
    <mergeCell ref="G51:H51"/>
    <mergeCell ref="I51:J51"/>
    <mergeCell ref="K51:L51"/>
    <mergeCell ref="G52:H52"/>
    <mergeCell ref="I52:J52"/>
    <mergeCell ref="K52:L52"/>
    <mergeCell ref="G57:H57"/>
    <mergeCell ref="I57:J57"/>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22</vt:i4>
      </vt:variant>
    </vt:vector>
  </HeadingPairs>
  <TitlesOfParts>
    <vt:vector size="22" baseType="lpstr">
      <vt:lpstr>4 Day LP</vt:lpstr>
      <vt:lpstr>5 Day LP</vt:lpstr>
      <vt:lpstr>5 Day Row added</vt:lpstr>
      <vt:lpstr>6 Day Deadlift Focus</vt:lpstr>
      <vt:lpstr>6 Day Squat Focus</vt:lpstr>
      <vt:lpstr>6 Day BBB</vt:lpstr>
      <vt:lpstr>Cap3-Intructions</vt:lpstr>
      <vt:lpstr>6 day Cap3</vt:lpstr>
      <vt:lpstr>Assistance guide</vt:lpstr>
      <vt:lpstr>wafflze intro</vt:lpstr>
      <vt:lpstr>Upper Workouts</vt:lpstr>
      <vt:lpstr>Upper Workouts 2</vt:lpstr>
      <vt:lpstr>Lower Workouts</vt:lpstr>
      <vt:lpstr>Lower Workouts2</vt:lpstr>
      <vt:lpstr>Low Bar Squat Cues</vt:lpstr>
      <vt:lpstr>Squat2</vt:lpstr>
      <vt:lpstr>Bench Cues</vt:lpstr>
      <vt:lpstr>Deadlift Cues</vt:lpstr>
      <vt:lpstr>Deadlift Cues 2</vt:lpstr>
      <vt:lpstr>Sumo Cues</vt:lpstr>
      <vt:lpstr>OHP Cues</vt:lpstr>
      <vt:lpstr>Front Squat Cues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holho</dc:creator>
  <cp:lastModifiedBy>holho</cp:lastModifiedBy>
  <dcterms:created xsi:type="dcterms:W3CDTF">2022-07-09T09:40:47Z</dcterms:created>
  <dcterms:modified xsi:type="dcterms:W3CDTF">2022-08-13T13:19:48Z</dcterms:modified>
</cp:coreProperties>
</file>