
<file path=[Content_Types].xml><?xml version="1.0" encoding="utf-8"?>
<Types xmlns="http://schemas.openxmlformats.org/package/2006/content-types">
  <Default Extension="bin" ContentType="application/vnd.openxmlformats-officedocument.spreadsheetml.customProperty"/>
  <Override PartName="/xl/printerSettings/printerSettings1.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700" yWindow="15" windowWidth="15480" windowHeight="11640" tabRatio="788" firstSheet="11" activeTab="11"/>
  </bookViews>
  <sheets>
    <sheet name="Jan" sheetId="14" state="hidden" r:id="rId1"/>
    <sheet name="Feb" sheetId="19" state="hidden" r:id="rId2"/>
    <sheet name="Mar" sheetId="20" state="hidden" r:id="rId3"/>
    <sheet name="Apr" sheetId="22" state="hidden" r:id="rId4"/>
    <sheet name="May" sheetId="24" state="hidden" r:id="rId5"/>
    <sheet name="Jun" sheetId="25" state="hidden" r:id="rId6"/>
    <sheet name="Jul" sheetId="26" state="hidden" r:id="rId7"/>
    <sheet name="Aug" sheetId="32" state="hidden" r:id="rId8"/>
    <sheet name="Sep" sheetId="28" state="hidden" r:id="rId9"/>
    <sheet name="Oct" sheetId="29" state="hidden" r:id="rId10"/>
    <sheet name="Nov" sheetId="30" state="hidden" r:id="rId11"/>
    <sheet name="Dec" sheetId="31" r:id="rId12"/>
    <sheet name="Lookup List" sheetId="15" r:id="rId13"/>
  </sheets>
  <definedNames>
    <definedName name="_1">#REF!</definedName>
    <definedName name="AprSun1">DATE(CalendarYear,4,1)-WEEKDAY(DATE(CalendarYear,4,1))+1</definedName>
    <definedName name="AugSun1">DATE(CalendarYear,8,1)-WEEKDAY(DATE(CalendarYear,8,1))+1</definedName>
    <definedName name="CalendarYear">Jan!$K$1</definedName>
    <definedName name="DecSun1">DATE(CalendarYear,12,1)-WEEKDAY(DATE(CalendarYear,12,1))+1</definedName>
    <definedName name="FebSun1">DATE(CalendarYear,2,1)-WEEKDAY(DATE(CalendarYear,2,1))+1</definedName>
    <definedName name="JanSun1">DATE(CalendarYear,1,1)-WEEKDAY(DATE(CalendarYear,1,1))+1</definedName>
    <definedName name="JulSun1">DATE(CalendarYear,7,1)-WEEKDAY(DATE(CalendarYear,7,1))+1</definedName>
    <definedName name="JunSun1">DATE(CalendarYear,6,1)-WEEKDAY(DATE(CalendarYear,6,1))+1</definedName>
    <definedName name="MarSun1">DATE(CalendarYear,3,1)-WEEKDAY(DATE(CalendarYear,3,1))+1</definedName>
    <definedName name="MaySun1">DATE(CalendarYear,5,1)-WEEKDAY(DATE(CalendarYear,5,1))+1</definedName>
    <definedName name="NovSun1">DATE(CalendarYear,11,1)-WEEKDAY(DATE(CalendarYear,11,1))+1</definedName>
    <definedName name="OctSun1">DATE(CalendarYear,10,1)-WEEKDAY(DATE(CalendarYear,10,1))+1</definedName>
    <definedName name="_xlnm.Print_Area" localSheetId="0">Jan!$A$1:$H$14</definedName>
    <definedName name="SepSun1">DATE(CalendarYear,9,1)-WEEKDAY(DATE(CalendarYear,9,1))+1</definedName>
    <definedName name="Year">YearLookup[]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4"/>
  <c r="B1" i="19"/>
  <c r="D3"/>
  <c r="C13" i="32"/>
  <c r="B13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B1" i="28"/>
  <c r="C18" i="31"/>
  <c r="B18"/>
  <c r="H15"/>
  <c r="G15"/>
  <c r="F15"/>
  <c r="E15"/>
  <c r="D15"/>
  <c r="C15"/>
  <c r="B15"/>
  <c r="H12"/>
  <c r="G12"/>
  <c r="F12"/>
  <c r="E12"/>
  <c r="D12"/>
  <c r="C12"/>
  <c r="B12"/>
  <c r="H9"/>
  <c r="G9"/>
  <c r="F9"/>
  <c r="E9"/>
  <c r="D9"/>
  <c r="C9"/>
  <c r="B9"/>
  <c r="H6"/>
  <c r="G6"/>
  <c r="F6"/>
  <c r="E6"/>
  <c r="D6"/>
  <c r="C6"/>
  <c r="B6"/>
  <c r="H3"/>
  <c r="G3"/>
  <c r="F3"/>
  <c r="E3"/>
  <c r="D3"/>
  <c r="C3"/>
  <c r="B3"/>
  <c r="B1"/>
  <c r="B13" i="30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C13" i="29"/>
  <c r="B13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B13" i="28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C13" i="26"/>
  <c r="B13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B13" i="25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C13" i="24"/>
  <c r="B13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B13" i="22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H11" i="19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C3"/>
  <c r="B3"/>
  <c r="C13" i="20"/>
  <c r="B13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C13" i="14"/>
  <c r="B13"/>
  <c r="H11"/>
  <c r="G11"/>
  <c r="F11"/>
  <c r="E11"/>
  <c r="D11"/>
  <c r="C11"/>
  <c r="B11"/>
  <c r="H9"/>
  <c r="G9"/>
  <c r="F9"/>
  <c r="E9"/>
  <c r="D9"/>
  <c r="B9"/>
  <c r="C9"/>
  <c r="H7"/>
  <c r="G7"/>
  <c r="F7"/>
  <c r="E7"/>
  <c r="D7"/>
  <c r="C7"/>
  <c r="B7"/>
  <c r="H5"/>
  <c r="G5"/>
  <c r="F5"/>
  <c r="E5"/>
  <c r="D5"/>
  <c r="C5"/>
  <c r="B5"/>
  <c r="F3"/>
  <c r="B3"/>
  <c r="H3"/>
  <c r="G3"/>
  <c r="E3"/>
  <c r="D3"/>
  <c r="C3"/>
</calcChain>
</file>

<file path=xl/comments1.xml><?xml version="1.0" encoding="utf-8"?>
<comments xmlns="http://schemas.openxmlformats.org/spreadsheetml/2006/main">
  <authors>
    <author xml:space="preserve">   </author>
  </authors>
  <commentList>
    <comment ref="J4" authorId="0">
      <text>
        <r>
          <rPr>
            <b/>
            <sz val="9"/>
            <color indexed="81"/>
            <rFont val="Hei"/>
            <family val="1"/>
          </rPr>
          <t>当您单击显示如上年份的单元格时，可以看到可供选择的年份弹出列表。当您做出选择时，此工作簿中所有月份的日历表将随之自动更新。
要更改该列表中的可用年份，请见“查阅列表”工作表。
注意：在显示了日期的所有单元格中，以及虽然显示为空但其所在行包含了日期值的日历单元格中，都存在公式以便日历能够自动更新。如果您手动改变这些单元格中的文本，日历将不再能够自动更新。
但是，您可以在每个日期单元格下面高一些的单元格内键入文字，例如，此日历的第一个可用的较大单元格中写着“示例文字”，您可以在此处键入文字。</t>
        </r>
      </text>
    </comment>
    <comment ref="J11" authorId="0">
      <text>
        <r>
          <rPr>
            <b/>
            <sz val="9"/>
            <color indexed="81"/>
            <rFont val="Hei"/>
            <family val="1"/>
          </rPr>
          <t>轻松将您自己的形象应用于此日历。这个模板使用主题格式，您只需单击一下便可将字体、颜色和图形的格式效果应用于整个工作簿。
在“开始”选项卡的“主题”组中查找主题。可以从主题库中现有的几十个内置主题中选择，也可找到选项仅改变当前主题的字体或颜色。</t>
        </r>
      </text>
    </comment>
  </commentList>
</comments>
</file>

<file path=xl/comments2.xml><?xml version="1.0" encoding="utf-8"?>
<comments xmlns="http://schemas.openxmlformats.org/spreadsheetml/2006/main">
  <authors>
    <author xml:space="preserve">   </author>
  </authors>
  <commentList>
    <comment ref="C4" authorId="0">
      <text>
        <r>
          <rPr>
            <b/>
            <sz val="9"/>
            <color indexed="81"/>
            <rFont val="Hei"/>
            <family val="1"/>
          </rPr>
          <t>此列表填充的选项出现于“一月”工作表的年份弹出列表中。要添加更多年份，请在最后一个现有条目正下方的单元格中开始键入，列表将自动展开。</t>
        </r>
      </text>
    </comment>
  </commentList>
</comments>
</file>

<file path=xl/sharedStrings.xml><?xml version="1.0" encoding="utf-8"?>
<sst xmlns="http://schemas.openxmlformats.org/spreadsheetml/2006/main" count="113" uniqueCount="26">
  <si>
    <t>选择
年份：</t>
  </si>
  <si>
    <t>星期日</t>
  </si>
  <si>
    <t>星期一</t>
  </si>
  <si>
    <t>星期二</t>
  </si>
  <si>
    <t>星期三</t>
  </si>
  <si>
    <t>星期四</t>
  </si>
  <si>
    <t>星期五</t>
  </si>
  <si>
    <t>星期六</t>
  </si>
  <si>
    <t>示例文字。</t>
  </si>
  <si>
    <t>注意：</t>
  </si>
  <si>
    <t>注意</t>
  </si>
  <si>
    <t>年份</t>
  </si>
  <si>
    <t>制作学习报表（4h）</t>
    <phoneticPr fontId="1" type="noConversion"/>
  </si>
  <si>
    <t>下午打球</t>
    <phoneticPr fontId="1" type="noConversion"/>
  </si>
  <si>
    <t>完成Dijskstra+Heap算法在CatSU工程中</t>
    <phoneticPr fontId="1" type="noConversion"/>
  </si>
  <si>
    <t>修改论文（按国外老师的意见修改）</t>
    <phoneticPr fontId="1" type="noConversion"/>
  </si>
  <si>
    <t>阅读论文提出粒子群算法解决最短路径的一些问题</t>
    <phoneticPr fontId="1" type="noConversion"/>
  </si>
  <si>
    <t>1.找到解决系数相乘的方法（敢序列的长度与系数相乘）
2.与TSP的区别是TSP要求遍历每一个城市</t>
    <phoneticPr fontId="1" type="noConversion"/>
  </si>
  <si>
    <t>1.研究减运算
2.设置变色龙默认启动mac</t>
    <phoneticPr fontId="1" type="noConversion"/>
  </si>
  <si>
    <t>KTV</t>
    <phoneticPr fontId="1" type="noConversion"/>
  </si>
  <si>
    <t>整理文献</t>
    <phoneticPr fontId="1" type="noConversion"/>
  </si>
  <si>
    <r>
      <rPr>
        <sz val="10"/>
        <color theme="1" tint="0.249977111117893"/>
        <rFont val="宋体"/>
        <family val="3"/>
        <charset val="134"/>
      </rPr>
      <t>研究</t>
    </r>
    <r>
      <rPr>
        <sz val="10"/>
        <color theme="1" tint="0.249977111117893"/>
        <rFont val="Hei"/>
        <family val="1"/>
      </rPr>
      <t>BP</t>
    </r>
    <r>
      <rPr>
        <sz val="10"/>
        <color theme="1" tint="0.249977111117893"/>
        <rFont val="宋体"/>
        <family val="3"/>
        <charset val="134"/>
      </rPr>
      <t>神经网络</t>
    </r>
    <phoneticPr fontId="1" type="noConversion"/>
  </si>
  <si>
    <t>调试代码，收敛速度慢</t>
    <phoneticPr fontId="1" type="noConversion"/>
  </si>
  <si>
    <t>完成代码整合</t>
    <phoneticPr fontId="1" type="noConversion"/>
  </si>
  <si>
    <t>研究初始权值与收敛的关系</t>
    <phoneticPr fontId="1" type="noConversion"/>
  </si>
  <si>
    <t>整理文献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</si>
</sst>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d"/>
  </numFmts>
  <fonts count="22">
    <font>
      <sz val="11"/>
      <name val="Century Gothic"/>
      <family val="2"/>
      <scheme val="minor"/>
    </font>
    <font>
      <sz val="8"/>
      <name val="Arial"/>
      <family val="2"/>
    </font>
    <font>
      <b/>
      <sz val="11"/>
      <color theme="0"/>
      <name val="Century Gothic"/>
      <family val="2"/>
      <scheme val="minor"/>
    </font>
    <font>
      <sz val="11"/>
      <name val="Arial"/>
      <family val="2"/>
    </font>
    <font>
      <sz val="11"/>
      <name val="Century Gothic"/>
      <family val="2"/>
      <scheme val="minor"/>
    </font>
    <font>
      <b/>
      <sz val="28"/>
      <color theme="1" tint="0.34998626667073579"/>
      <name val="Century Gothic"/>
      <family val="2"/>
      <scheme val="minor"/>
    </font>
    <font>
      <b/>
      <sz val="14"/>
      <color theme="0"/>
      <name val="Century Gothic"/>
      <family val="2"/>
      <scheme val="minor"/>
    </font>
    <font>
      <sz val="14"/>
      <color theme="1" tint="0.34998626667073579"/>
      <name val="Century Gothic"/>
      <family val="2"/>
      <scheme val="minor"/>
    </font>
    <font>
      <sz val="11"/>
      <name val="Hei"/>
      <family val="1"/>
    </font>
    <font>
      <b/>
      <sz val="28"/>
      <color theme="1" tint="0.34998626667073579"/>
      <name val="Hei"/>
      <family val="1"/>
    </font>
    <font>
      <sz val="14"/>
      <color theme="1" tint="0.34998626667073579"/>
      <name val="Hei"/>
      <family val="1"/>
    </font>
    <font>
      <b/>
      <sz val="11"/>
      <color theme="0"/>
      <name val="Hei"/>
      <family val="1"/>
    </font>
    <font>
      <sz val="11"/>
      <color theme="1" tint="0.249977111117893"/>
      <name val="Hei"/>
      <family val="1"/>
    </font>
    <font>
      <sz val="10"/>
      <color theme="1" tint="0.249977111117893"/>
      <name val="Hei"/>
      <family val="1"/>
    </font>
    <font>
      <sz val="11"/>
      <color theme="0"/>
      <name val="Hei"/>
      <family val="1"/>
    </font>
    <font>
      <b/>
      <sz val="9"/>
      <color indexed="81"/>
      <name val="Hei"/>
      <family val="1"/>
    </font>
    <font>
      <sz val="14"/>
      <color theme="1" tint="0.249977111117893"/>
      <name val="Hei"/>
      <family val="1"/>
    </font>
    <font>
      <u/>
      <sz val="11"/>
      <color theme="10"/>
      <name val="Century Gothic"/>
      <family val="2"/>
      <scheme val="minor"/>
    </font>
    <font>
      <u/>
      <sz val="11"/>
      <color theme="11"/>
      <name val="Century Gothic"/>
      <family val="2"/>
      <scheme val="minor"/>
    </font>
    <font>
      <sz val="10"/>
      <color theme="1" tint="0.249977111117893"/>
      <name val="宋体"/>
      <family val="3"/>
      <charset val="134"/>
    </font>
    <font>
      <sz val="11"/>
      <name val="宋体"/>
      <family val="3"/>
      <charset val="134"/>
    </font>
    <font>
      <sz val="11"/>
      <color theme="1" tint="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</fills>
  <borders count="22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ck">
        <color theme="1" tint="0.499984740745262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 tint="-0.24994659260841701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-0.24994659260841701"/>
      </right>
      <top/>
      <bottom style="thin">
        <color theme="4" tint="0.39994506668294322"/>
      </bottom>
      <diagonal/>
    </border>
    <border>
      <left style="medium">
        <color theme="4" tint="-0.24994659260841701"/>
      </left>
      <right style="thin">
        <color theme="4" tint="0.39994506668294322"/>
      </right>
      <top style="thin">
        <color theme="4" tint="0.39994506668294322"/>
      </top>
      <bottom style="medium">
        <color theme="4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thin">
        <color theme="4" tint="0.39994506668294322"/>
      </right>
      <top style="medium">
        <color theme="4" tint="-0.24994659260841701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medium">
        <color theme="4" tint="-0.24994659260841701"/>
      </top>
      <bottom/>
      <diagonal/>
    </border>
    <border>
      <left style="thin">
        <color theme="4" tint="0.39994506668294322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thin">
        <color theme="4" tint="0.39994506668294322"/>
      </right>
      <top style="medium">
        <color theme="4" tint="-0.24994659260841701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medium">
        <color theme="4" tint="-0.24994659260841701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-0.24994659260841701"/>
      </right>
      <top style="medium">
        <color theme="4" tint="-0.24994659260841701"/>
      </top>
      <bottom style="thin">
        <color theme="4" tint="0.39994506668294322"/>
      </bottom>
      <diagonal/>
    </border>
    <border>
      <left style="medium">
        <color theme="4" tint="-0.24994659260841701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medium">
        <color theme="4" tint="-0.24994659260841701"/>
      </bottom>
      <diagonal/>
    </border>
    <border>
      <left/>
      <right/>
      <top style="thin">
        <color theme="4" tint="0.39994506668294322"/>
      </top>
      <bottom style="medium">
        <color theme="4" tint="-0.24994659260841701"/>
      </bottom>
      <diagonal/>
    </border>
    <border>
      <left/>
      <right style="medium">
        <color theme="4" tint="-0.24994659260841701"/>
      </right>
      <top style="thin">
        <color theme="4" tint="0.39994506668294322"/>
      </top>
      <bottom style="medium">
        <color theme="4" tint="-0.24994659260841701"/>
      </bottom>
      <diagonal/>
    </border>
    <border>
      <left style="medium">
        <color theme="4" tint="-0.24994659260841701"/>
      </left>
      <right/>
      <top style="thin">
        <color theme="4" tint="0.39994506668294322"/>
      </top>
      <bottom style="medium">
        <color theme="4" tint="-0.24994659260841701"/>
      </bottom>
      <diagonal/>
    </border>
  </borders>
  <cellStyleXfs count="7">
    <xf numFmtId="0" fontId="0" fillId="0" borderId="0"/>
    <xf numFmtId="0" fontId="5" fillId="0" borderId="0" applyNumberFormat="0" applyFill="0" applyAlignment="0" applyProtection="0"/>
    <xf numFmtId="0" fontId="2" fillId="4" borderId="1" applyNumberFormat="0" applyAlignment="0" applyProtection="0"/>
    <xf numFmtId="0" fontId="7" fillId="5" borderId="0" applyNumberFormat="0" applyBorder="0" applyAlignment="0" applyProtection="0"/>
    <xf numFmtId="0" fontId="6" fillId="6" borderId="3" applyNumberFormat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0" fontId="8" fillId="2" borderId="0" xfId="0" applyFont="1" applyFill="1"/>
    <xf numFmtId="0" fontId="10" fillId="5" borderId="4" xfId="3" applyFont="1" applyBorder="1" applyAlignment="1">
      <alignment horizontal="right" vertical="center" wrapText="1"/>
    </xf>
    <xf numFmtId="0" fontId="10" fillId="5" borderId="5" xfId="3" applyFont="1" applyBorder="1" applyAlignment="1">
      <alignment vertical="center"/>
    </xf>
    <xf numFmtId="0" fontId="11" fillId="4" borderId="11" xfId="2" applyFont="1" applyBorder="1" applyAlignment="1">
      <alignment horizontal="center" vertical="center"/>
    </xf>
    <xf numFmtId="0" fontId="11" fillId="4" borderId="12" xfId="2" applyFont="1" applyBorder="1" applyAlignment="1">
      <alignment horizontal="center" vertical="center"/>
    </xf>
    <xf numFmtId="0" fontId="11" fillId="4" borderId="13" xfId="2" applyFont="1" applyBorder="1" applyAlignment="1">
      <alignment horizontal="center" vertical="center"/>
    </xf>
    <xf numFmtId="0" fontId="8" fillId="0" borderId="0" xfId="0" applyFont="1"/>
    <xf numFmtId="176" fontId="12" fillId="0" borderId="6" xfId="0" applyNumberFormat="1" applyFont="1" applyBorder="1" applyAlignment="1">
      <alignment horizontal="left" vertical="center" indent="1"/>
    </xf>
    <xf numFmtId="176" fontId="12" fillId="0" borderId="1" xfId="0" applyNumberFormat="1" applyFont="1" applyFill="1" applyBorder="1" applyAlignment="1">
      <alignment horizontal="left" vertical="center" wrapText="1" indent="1"/>
    </xf>
    <xf numFmtId="176" fontId="12" fillId="0" borderId="7" xfId="0" applyNumberFormat="1" applyFont="1" applyFill="1" applyBorder="1" applyAlignment="1">
      <alignment horizontal="left" vertical="center" wrapText="1" indent="1"/>
    </xf>
    <xf numFmtId="0" fontId="13" fillId="5" borderId="6" xfId="3" applyFont="1" applyBorder="1" applyAlignment="1">
      <alignment horizontal="left" vertical="center" wrapText="1" indent="1"/>
    </xf>
    <xf numFmtId="0" fontId="13" fillId="0" borderId="1" xfId="0" applyFont="1" applyFill="1" applyBorder="1" applyAlignment="1">
      <alignment horizontal="left" vertical="center" wrapText="1" indent="1"/>
    </xf>
    <xf numFmtId="0" fontId="13" fillId="2" borderId="1" xfId="0" applyFont="1" applyFill="1" applyBorder="1" applyAlignment="1">
      <alignment horizontal="left" vertical="center" wrapText="1" indent="1"/>
    </xf>
    <xf numFmtId="0" fontId="13" fillId="5" borderId="7" xfId="3" applyFont="1" applyBorder="1" applyAlignment="1">
      <alignment horizontal="left" vertical="center" wrapText="1" indent="1"/>
    </xf>
    <xf numFmtId="176" fontId="12" fillId="0" borderId="6" xfId="0" applyNumberFormat="1" applyFont="1" applyFill="1" applyBorder="1" applyAlignment="1">
      <alignment horizontal="left" vertical="center" wrapText="1" indent="1"/>
    </xf>
    <xf numFmtId="176" fontId="12" fillId="2" borderId="6" xfId="0" applyNumberFormat="1" applyFont="1" applyFill="1" applyBorder="1" applyAlignment="1">
      <alignment horizontal="left" vertical="center" wrapText="1" indent="1"/>
    </xf>
    <xf numFmtId="176" fontId="12" fillId="2" borderId="1" xfId="0" applyNumberFormat="1" applyFont="1" applyFill="1" applyBorder="1" applyAlignment="1">
      <alignment horizontal="left" vertical="center" wrapText="1" indent="1"/>
    </xf>
    <xf numFmtId="176" fontId="12" fillId="2" borderId="7" xfId="0" applyNumberFormat="1" applyFont="1" applyFill="1" applyBorder="1" applyAlignment="1">
      <alignment horizontal="left" vertical="center" wrapText="1" indent="1"/>
    </xf>
    <xf numFmtId="0" fontId="13" fillId="5" borderId="9" xfId="3" applyFont="1" applyBorder="1" applyAlignment="1">
      <alignment horizontal="left" vertical="center" wrapText="1" indent="1"/>
    </xf>
    <xf numFmtId="0" fontId="13" fillId="0" borderId="10" xfId="0" applyFont="1" applyFill="1" applyBorder="1" applyAlignment="1">
      <alignment horizontal="left" vertical="center" wrapText="1" indent="1"/>
    </xf>
    <xf numFmtId="0" fontId="11" fillId="4" borderId="14" xfId="2" applyFont="1" applyBorder="1" applyAlignment="1">
      <alignment horizontal="center" vertical="center"/>
    </xf>
    <xf numFmtId="0" fontId="11" fillId="4" borderId="15" xfId="2" applyFont="1" applyBorder="1" applyAlignment="1">
      <alignment horizontal="center" vertical="center"/>
    </xf>
    <xf numFmtId="0" fontId="11" fillId="4" borderId="16" xfId="2" applyFont="1" applyBorder="1" applyAlignment="1">
      <alignment horizontal="center" vertical="center"/>
    </xf>
    <xf numFmtId="0" fontId="16" fillId="5" borderId="9" xfId="3" applyFont="1" applyBorder="1" applyAlignment="1">
      <alignment horizontal="left" vertical="center" wrapText="1" indent="1"/>
    </xf>
    <xf numFmtId="0" fontId="12" fillId="0" borderId="10" xfId="0" applyFont="1" applyFill="1" applyBorder="1" applyAlignment="1">
      <alignment horizontal="left" vertical="center" wrapText="1" indent="1"/>
    </xf>
    <xf numFmtId="0" fontId="13" fillId="3" borderId="6" xfId="0" applyFont="1" applyFill="1" applyBorder="1" applyAlignment="1">
      <alignment horizontal="left" vertical="center" wrapText="1" indent="1"/>
    </xf>
    <xf numFmtId="176" fontId="12" fillId="2" borderId="17" xfId="0" applyNumberFormat="1" applyFont="1" applyFill="1" applyBorder="1" applyAlignment="1">
      <alignment horizontal="left" vertical="center" wrapText="1" indent="1"/>
    </xf>
    <xf numFmtId="176" fontId="12" fillId="2" borderId="2" xfId="0" applyNumberFormat="1" applyFont="1" applyFill="1" applyBorder="1" applyAlignment="1">
      <alignment horizontal="left" vertical="center" wrapText="1" indent="1"/>
    </xf>
    <xf numFmtId="0" fontId="8" fillId="0" borderId="0" xfId="0" applyFont="1" applyFill="1"/>
    <xf numFmtId="0" fontId="19" fillId="2" borderId="1" xfId="0" applyFont="1" applyFill="1" applyBorder="1" applyAlignment="1">
      <alignment horizontal="left" vertical="center" wrapText="1" indent="1"/>
    </xf>
    <xf numFmtId="0" fontId="19" fillId="0" borderId="1" xfId="0" applyFont="1" applyFill="1" applyBorder="1" applyAlignment="1">
      <alignment horizontal="left" vertical="center" wrapText="1" indent="1"/>
    </xf>
    <xf numFmtId="57" fontId="9" fillId="2" borderId="0" xfId="1" applyNumberFormat="1" applyFont="1" applyFill="1" applyAlignment="1">
      <alignment horizontal="center" vertical="center"/>
    </xf>
    <xf numFmtId="0" fontId="14" fillId="4" borderId="18" xfId="2" applyFont="1" applyBorder="1" applyAlignment="1">
      <alignment horizontal="left" vertical="center" wrapText="1"/>
    </xf>
    <xf numFmtId="0" fontId="14" fillId="4" borderId="19" xfId="2" applyFont="1" applyBorder="1" applyAlignment="1">
      <alignment horizontal="left" vertical="center" wrapText="1"/>
    </xf>
    <xf numFmtId="0" fontId="14" fillId="4" borderId="20" xfId="2" applyFont="1" applyBorder="1" applyAlignment="1">
      <alignment horizontal="left" vertical="center" wrapText="1"/>
    </xf>
    <xf numFmtId="176" fontId="11" fillId="4" borderId="2" xfId="2" applyNumberFormat="1" applyFont="1" applyBorder="1" applyAlignment="1">
      <alignment horizontal="left" vertical="center" wrapText="1"/>
    </xf>
    <xf numFmtId="176" fontId="11" fillId="4" borderId="8" xfId="2" applyNumberFormat="1" applyFont="1" applyBorder="1" applyAlignment="1">
      <alignment horizontal="left" vertical="center" wrapText="1"/>
    </xf>
    <xf numFmtId="0" fontId="14" fillId="4" borderId="21" xfId="2" applyFont="1" applyBorder="1" applyAlignment="1">
      <alignment horizontal="left" vertical="center" wrapText="1"/>
    </xf>
    <xf numFmtId="176" fontId="11" fillId="4" borderId="6" xfId="2" applyNumberFormat="1" applyFont="1" applyBorder="1" applyAlignment="1">
      <alignment horizontal="left" vertical="center" wrapText="1"/>
    </xf>
    <xf numFmtId="176" fontId="11" fillId="4" borderId="1" xfId="2" applyNumberFormat="1" applyFont="1" applyBorder="1" applyAlignment="1">
      <alignment horizontal="left" vertical="center" wrapText="1"/>
    </xf>
    <xf numFmtId="176" fontId="11" fillId="4" borderId="7" xfId="2" applyNumberFormat="1" applyFont="1" applyBorder="1" applyAlignment="1">
      <alignment horizontal="left" vertical="center" wrapText="1"/>
    </xf>
    <xf numFmtId="176" fontId="12" fillId="2" borderId="0" xfId="0" applyNumberFormat="1" applyFont="1" applyFill="1" applyBorder="1" applyAlignment="1">
      <alignment horizontal="left" vertical="center" wrapText="1" indent="1"/>
    </xf>
    <xf numFmtId="0" fontId="20" fillId="0" borderId="0" xfId="0" applyFont="1" applyAlignment="1">
      <alignment vertical="center" wrapText="1"/>
    </xf>
    <xf numFmtId="176" fontId="21" fillId="0" borderId="1" xfId="0" applyNumberFormat="1" applyFont="1" applyFill="1" applyBorder="1" applyAlignment="1">
      <alignment horizontal="left" vertical="center" wrapText="1" indent="1"/>
    </xf>
  </cellXfs>
  <cellStyles count="7">
    <cellStyle name="40% - 强调文字颜色 1" xfId="3" builtinId="31" customBuiltin="1"/>
    <cellStyle name="标题 1" xfId="1" builtinId="16" customBuiltin="1"/>
    <cellStyle name="常规" xfId="0" builtinId="0" customBuiltin="1"/>
    <cellStyle name="超链接" xfId="5" builtinId="8" hidden="1"/>
    <cellStyle name="强调文字颜色 1" xfId="2" builtinId="29" customBuiltin="1"/>
    <cellStyle name="强调文字颜色 5" xfId="4" builtinId="45" customBuiltin="1"/>
    <cellStyle name="已访问的超链接" xfId="6" builtinId="9" hidden="1"/>
  </cellStyles>
  <dxfs count="3">
    <dxf>
      <font>
        <strike val="0"/>
        <outline val="0"/>
        <shadow val="0"/>
        <u val="none"/>
        <vertAlign val="baseline"/>
        <sz val="11"/>
        <color auto="1"/>
        <name val="He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He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Hei"/>
        <scheme val="non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1F2F5"/>
      <rgbColor rgb="00008080"/>
      <rgbColor rgb="00E4EAF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314265"/>
      <rgbColor rgb="00CCFFCC"/>
      <rgbColor rgb="00FFEECD"/>
      <rgbColor rgb="00D0D8E2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1778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B4B4B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YearLookup" displayName="YearLookup" ref="A1:A9" totalsRowShown="0" headerRowDxfId="2" dataDxfId="1">
  <autoFilter ref="A1:A9"/>
  <tableColumns count="1">
    <tableColumn id="1" name="年份" dataDxfId="0"/>
  </tableColumns>
  <tableStyleInfo name="TableStyleMedium2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pothecary">
  <a:themeElements>
    <a:clrScheme name="Apothecary">
      <a:dk1>
        <a:sysClr val="windowText" lastClr="000000"/>
      </a:dk1>
      <a:lt1>
        <a:sysClr val="window" lastClr="F3F3F3"/>
      </a:lt1>
      <a:dk2>
        <a:srgbClr val="564B3C"/>
      </a:dk2>
      <a:lt2>
        <a:srgbClr val="ECEDD1"/>
      </a:lt2>
      <a:accent1>
        <a:srgbClr val="93A299"/>
      </a:accent1>
      <a:accent2>
        <a:srgbClr val="CF543F"/>
      </a:accent2>
      <a:accent3>
        <a:srgbClr val="B5AE53"/>
      </a:accent3>
      <a:accent4>
        <a:srgbClr val="848058"/>
      </a:accent4>
      <a:accent5>
        <a:srgbClr val="E8B54D"/>
      </a:accent5>
      <a:accent6>
        <a:srgbClr val="786C71"/>
      </a:accent6>
      <a:hlink>
        <a:srgbClr val="CCCC00"/>
      </a:hlink>
      <a:folHlink>
        <a:srgbClr val="B2B2B2"/>
      </a:folHlink>
    </a:clrScheme>
    <a:fontScheme name="Calenda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Apothecary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100000"/>
              </a:schemeClr>
            </a:gs>
            <a:gs pos="68000">
              <a:schemeClr val="phClr">
                <a:tint val="77000"/>
                <a:satMod val="100000"/>
              </a:schemeClr>
            </a:gs>
            <a:gs pos="81000">
              <a:schemeClr val="phClr">
                <a:tint val="79000"/>
                <a:satMod val="100000"/>
              </a:schemeClr>
            </a:gs>
            <a:gs pos="86000">
              <a:schemeClr val="phClr">
                <a:tint val="73000"/>
                <a:satMod val="100000"/>
              </a:schemeClr>
            </a:gs>
            <a:gs pos="100000">
              <a:schemeClr val="phClr">
                <a:tint val="35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73000"/>
                <a:shade val="100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tint val="100000"/>
                <a:shade val="57000"/>
                <a:satMod val="120000"/>
              </a:schemeClr>
            </a:gs>
            <a:gs pos="80000">
              <a:schemeClr val="phClr">
                <a:tint val="100000"/>
                <a:shade val="56000"/>
                <a:satMod val="145000"/>
              </a:schemeClr>
            </a:gs>
            <a:gs pos="88000">
              <a:schemeClr val="phClr">
                <a:tint val="100000"/>
                <a:shade val="63000"/>
                <a:satMod val="160000"/>
              </a:schemeClr>
            </a:gs>
            <a:gs pos="100000">
              <a:schemeClr val="phClr">
                <a:tint val="99000"/>
                <a:shade val="100000"/>
                <a:satMod val="155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glow" dir="tl">
              <a:rot lat="0" lon="0" rev="1800000"/>
            </a:lightRig>
          </a:scene3d>
          <a:sp3d contourW="10160" prstMaterial="dkEdge">
            <a:bevelT w="0" h="0" prst="angle"/>
            <a:contourClr>
              <a:schemeClr val="phClr">
                <a:shade val="30000"/>
                <a:satMod val="150000"/>
              </a:schemeClr>
            </a:contourClr>
          </a:sp3d>
        </a:effectStyle>
        <a:effectStyle>
          <a:effectLst>
            <a:glow rad="50800">
              <a:schemeClr val="phClr">
                <a:tint val="68000"/>
                <a:shade val="93000"/>
                <a:alpha val="37000"/>
                <a:satMod val="250000"/>
              </a:scheme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contourW="10160" prstMaterial="dkEdge">
            <a:bevelT w="20320" h="19050" prst="angle"/>
            <a:contourClr>
              <a:schemeClr val="phClr">
                <a:shade val="3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3000"/>
            <a:satMod val="14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atMod val="170000"/>
              </a:schemeClr>
              <a:schemeClr val="phClr">
                <a:shade val="70000"/>
                <a:satMod val="13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K14"/>
  <sheetViews>
    <sheetView showGridLines="0" topLeftCell="F1" workbookViewId="0">
      <selection activeCell="B1" sqref="B1:H1"/>
    </sheetView>
  </sheetViews>
  <sheetFormatPr defaultColWidth="8.75" defaultRowHeight="15"/>
  <cols>
    <col min="1" max="1" width="2.375" style="3" customWidth="1"/>
    <col min="2" max="8" width="17.625" style="9" customWidth="1"/>
    <col min="9" max="9" width="8.75" style="9"/>
    <col min="10" max="10" width="15.25" style="9" customWidth="1"/>
    <col min="11" max="11" width="16.75" style="9" customWidth="1"/>
    <col min="12" max="16384" width="8.75" style="9"/>
  </cols>
  <sheetData>
    <row r="1" spans="2:11" s="3" customFormat="1" ht="59.25" customHeight="1" thickBot="1">
      <c r="B1" s="34">
        <f>DATE(CalendarYear,1,1)</f>
        <v>41640</v>
      </c>
      <c r="C1" s="34"/>
      <c r="D1" s="34"/>
      <c r="E1" s="34"/>
      <c r="F1" s="34"/>
      <c r="G1" s="34"/>
      <c r="H1" s="34"/>
      <c r="J1" s="4" t="s">
        <v>0</v>
      </c>
      <c r="K1" s="5">
        <v>2014</v>
      </c>
    </row>
    <row r="2" spans="2:11" ht="21.75" customHeight="1"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11" ht="14.1" customHeight="1">
      <c r="B3" s="10" t="str">
        <f>IF(AND(YEAR(JanSun1)=CalendarYear,MONTH(JanSun1)=1),JanSun1, "")</f>
        <v/>
      </c>
      <c r="C3" s="11" t="str">
        <f>IF(AND(YEAR(JanSun1+1)=CalendarYear,MONTH(JanSun1+1)=1),JanSun1+1, "")</f>
        <v/>
      </c>
      <c r="D3" s="11" t="str">
        <f>IF(AND(YEAR(JanSun1+2)=CalendarYear,MONTH(JanSun1+2)=1),JanSun1+2, "")</f>
        <v/>
      </c>
      <c r="E3" s="11">
        <f>IF(AND(YEAR(JanSun1+3)=CalendarYear,MONTH(JanSun1+3)=1),JanSun1+3, "")</f>
        <v>41640</v>
      </c>
      <c r="F3" s="11">
        <f>IF(AND(YEAR(JanSun1+4)=CalendarYear,MONTH(JanSun1+4)=1),JanSun1+4, "")</f>
        <v>41641</v>
      </c>
      <c r="G3" s="11">
        <f>IF(AND(YEAR(JanSun1+5)=CalendarYear,MONTH(JanSun1+5)=1),JanSun1+5, "")</f>
        <v>41642</v>
      </c>
      <c r="H3" s="12">
        <f>IF(AND(YEAR(JanSun1+6)=CalendarYear,MONTH(JanSun1+6)=1),JanSun1+6, "")</f>
        <v>41643</v>
      </c>
    </row>
    <row r="4" spans="2:11" ht="57.95" customHeight="1">
      <c r="B4" s="13" t="s">
        <v>8</v>
      </c>
      <c r="C4" s="14"/>
      <c r="D4" s="15"/>
      <c r="E4" s="15"/>
      <c r="F4" s="15"/>
      <c r="G4" s="15"/>
      <c r="H4" s="16"/>
    </row>
    <row r="5" spans="2:11" ht="14.1" customHeight="1">
      <c r="B5" s="17">
        <f>IF(AND(YEAR(JanSun1+7)=CalendarYear,MONTH(JanSun1+7)=1),JanSun1+7, "")</f>
        <v>41644</v>
      </c>
      <c r="C5" s="11">
        <f>IF(AND(YEAR(JanSun1+8)=CalendarYear,MONTH(JanSun1+8)=1),JanSun1+8, "")</f>
        <v>41645</v>
      </c>
      <c r="D5" s="11">
        <f>IF(AND(YEAR(JanSun1+9)=CalendarYear,MONTH(JanSun1+9)=1),JanSun1+9, "")</f>
        <v>41646</v>
      </c>
      <c r="E5" s="11">
        <f>IF(AND(YEAR(JanSun1+10)=CalendarYear,MONTH(JanSun1+10)=1),JanSun1+10, "")</f>
        <v>41647</v>
      </c>
      <c r="F5" s="11">
        <f>IF(AND(YEAR(JanSun1+11)=CalendarYear,MONTH(JanSun1+11)=1),JanSun1+11, "")</f>
        <v>41648</v>
      </c>
      <c r="G5" s="11">
        <f>IF(AND(YEAR(JanSun1+12)=CalendarYear,MONTH(JanSun1+12)=1),JanSun1+12,"")</f>
        <v>41649</v>
      </c>
      <c r="H5" s="12">
        <f>IF(AND(YEAR(JanSun1+13)=CalendarYear,MONTH(JanSun1+13)=1),JanSun1+13, "")</f>
        <v>41650</v>
      </c>
    </row>
    <row r="6" spans="2:11" ht="57.95" customHeight="1">
      <c r="B6" s="13"/>
      <c r="C6" s="14"/>
      <c r="D6" s="15"/>
      <c r="E6" s="15"/>
      <c r="F6" s="15"/>
      <c r="G6" s="15"/>
      <c r="H6" s="16"/>
    </row>
    <row r="7" spans="2:11" ht="14.1" customHeight="1">
      <c r="B7" s="17">
        <f>IF(AND(YEAR(JanSun1+14)=CalendarYear,MONTH(JanSun1+14)=1),JanSun1+14, "")</f>
        <v>41651</v>
      </c>
      <c r="C7" s="11">
        <f>IF(AND(YEAR(JanSun1+15)=CalendarYear,MONTH(JanSun1+15)=1),JanSun1+15, "")</f>
        <v>41652</v>
      </c>
      <c r="D7" s="11">
        <f>IF(AND(YEAR(JanSun1+16)=CalendarYear,MONTH(JanSun1+16)=1),JanSun1+16, "")</f>
        <v>41653</v>
      </c>
      <c r="E7" s="11">
        <f>IF(AND(YEAR(JanSun1+17)=CalendarYear,MONTH(JanSun1+17)=1),JanSun1+17, "")</f>
        <v>41654</v>
      </c>
      <c r="F7" s="11">
        <f>IF(AND(YEAR(JanSun1+18)=CalendarYear,MONTH(JanSun1+18)=1),JanSun1+18, "")</f>
        <v>41655</v>
      </c>
      <c r="G7" s="11">
        <f>IF(AND(YEAR(JanSun1+19)=CalendarYear,MONTH(JanSun1+19)=1),JanSun1+19, "")</f>
        <v>41656</v>
      </c>
      <c r="H7" s="12">
        <f>IF(AND(YEAR(JanSun1+20)=CalendarYear,MONTH(JanSun1+20)=1),JanSun1+20, "")</f>
        <v>41657</v>
      </c>
    </row>
    <row r="8" spans="2:11" ht="57.95" customHeight="1">
      <c r="B8" s="13"/>
      <c r="C8" s="14"/>
      <c r="D8" s="15"/>
      <c r="E8" s="15"/>
      <c r="F8" s="15"/>
      <c r="G8" s="15"/>
      <c r="H8" s="16"/>
    </row>
    <row r="9" spans="2:11" ht="14.1" customHeight="1">
      <c r="B9" s="18">
        <f>IF(AND(YEAR(JanSun1+21)=CalendarYear,MONTH(JanSun1+21)=1),JanSun1+21, "")</f>
        <v>41658</v>
      </c>
      <c r="C9" s="19">
        <f>IF(AND(YEAR(JanSun1+22)=CalendarYear,MONTH(JanSun1+22)=1),JanSun1+22, "")</f>
        <v>41659</v>
      </c>
      <c r="D9" s="19">
        <f>IF(AND(YEAR(JanSun1+23)=CalendarYear,MONTH(JanSun1+23)=1),JanSun1+23, "")</f>
        <v>41660</v>
      </c>
      <c r="E9" s="19">
        <f>IF(AND(YEAR(JanSun1+24)=CalendarYear,MONTH(JanSun1+24)=1),JanSun1+24, "")</f>
        <v>41661</v>
      </c>
      <c r="F9" s="19">
        <f>IF(AND(YEAR(JanSun1+25)=CalendarYear,MONTH(JanSun1+25)=1),JanSun1+25, "")</f>
        <v>41662</v>
      </c>
      <c r="G9" s="19">
        <f>IF(AND(YEAR(JanSun1+26)=CalendarYear,MONTH(JanSun1+26)=1),JanSun1+26, "")</f>
        <v>41663</v>
      </c>
      <c r="H9" s="20">
        <f>IF(AND(YEAR(JanSun1+27)=CalendarYear,MONTH(JanSun1+27)=1),JanSun1+27, "")</f>
        <v>41664</v>
      </c>
    </row>
    <row r="10" spans="2:11" ht="57.95" customHeight="1">
      <c r="B10" s="13"/>
      <c r="C10" s="14"/>
      <c r="D10" s="15"/>
      <c r="E10" s="15"/>
      <c r="F10" s="15"/>
      <c r="G10" s="15"/>
      <c r="H10" s="16"/>
    </row>
    <row r="11" spans="2:11" ht="14.1" customHeight="1">
      <c r="B11" s="18">
        <f>IF(AND(YEAR(JanSun1+28)=CalendarYear,MONTH(JanSun1+28)=1),JanSun1+28, "")</f>
        <v>41665</v>
      </c>
      <c r="C11" s="19">
        <f>IF(AND(YEAR(JanSun1+29)=CalendarYear,MONTH(JanSun1+29)=1),JanSun1+29, "")</f>
        <v>41666</v>
      </c>
      <c r="D11" s="19">
        <f>IF(AND(YEAR(JanSun1+30)=CalendarYear,MONTH(JanSun1+30)=1),JanSun1+30, "")</f>
        <v>41667</v>
      </c>
      <c r="E11" s="19">
        <f>IF(AND(YEAR(JanSun1+31)=CalendarYear,MONTH(JanSun1+31)=1),JanSun1+31, "")</f>
        <v>41668</v>
      </c>
      <c r="F11" s="19">
        <f>IF(AND(YEAR(JanSun1+32)=CalendarYear,MONTH(JanSun1+32)=1),JanSun1+32, "")</f>
        <v>41669</v>
      </c>
      <c r="G11" s="19">
        <f>IF(AND(YEAR(JanSun1+33)=CalendarYear,MONTH(JanSun1+33)=1),JanSun1+33, "")</f>
        <v>41670</v>
      </c>
      <c r="H11" s="20" t="str">
        <f>IF(AND(YEAR(JanSun1+34)=CalendarYear,MONTH(JanSun1+34)=1),JanSun1+34, "")</f>
        <v/>
      </c>
    </row>
    <row r="12" spans="2:11" ht="57.95" customHeight="1">
      <c r="B12" s="13"/>
      <c r="C12" s="14"/>
      <c r="D12" s="15"/>
      <c r="E12" s="15"/>
      <c r="F12" s="14"/>
      <c r="G12" s="14"/>
      <c r="H12" s="16"/>
    </row>
    <row r="13" spans="2:11" ht="14.1" customHeight="1">
      <c r="B13" s="18" t="str">
        <f>IF(AND(YEAR(JanSun1+35)=CalendarYear,MONTH(JanSun1+35)=1),JanSun1+35, "")</f>
        <v/>
      </c>
      <c r="C13" s="19" t="str">
        <f>IF(AND(YEAR(JanSun1+36)=CalendarYear,MONTH(JanSun1+36)=1),JanSun1+36, "")</f>
        <v/>
      </c>
      <c r="D13" s="38" t="s">
        <v>9</v>
      </c>
      <c r="E13" s="38"/>
      <c r="F13" s="38"/>
      <c r="G13" s="38"/>
      <c r="H13" s="39"/>
    </row>
    <row r="14" spans="2:11" ht="57.95" customHeight="1" thickBot="1">
      <c r="B14" s="21"/>
      <c r="C14" s="22"/>
      <c r="D14" s="35"/>
      <c r="E14" s="36"/>
      <c r="F14" s="36"/>
      <c r="G14" s="36"/>
      <c r="H14" s="37"/>
    </row>
  </sheetData>
  <mergeCells count="3">
    <mergeCell ref="B1:H1"/>
    <mergeCell ref="D14:H14"/>
    <mergeCell ref="D13:H13"/>
  </mergeCells>
  <phoneticPr fontId="1" type="noConversion"/>
  <dataValidations count="1">
    <dataValidation type="list" allowBlank="1" showInputMessage="1" showErrorMessage="1" sqref="K1">
      <formula1>Year</formula1>
    </dataValidation>
  </dataValidations>
  <printOptions horizontalCentered="1"/>
  <pageMargins left="0.5" right="0.5" top="0.75" bottom="0.75" header="0.5" footer="0.5"/>
  <pageSetup scale="81" orientation="landscape" horizontalDpi="4294967292" verticalDpi="4294967292"/>
  <customProperties>
    <customPr name="SheetChanged" r:id="rId1"/>
  </customPropertie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4">
        <f>DATE(CalendarYear,10,1)</f>
        <v>41913</v>
      </c>
      <c r="C1" s="34"/>
      <c r="D1" s="34"/>
      <c r="E1" s="34"/>
      <c r="F1" s="34"/>
      <c r="G1" s="34"/>
      <c r="H1" s="34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 t="str">
        <f>IF(AND(YEAR(OctSun1)=CalendarYear,MONTH(OctSun1)=10),OctSun1, "")</f>
        <v/>
      </c>
      <c r="C3" s="11" t="str">
        <f>IF(AND(YEAR(OctSun1+1)=CalendarYear,MONTH(OctSun1+1)=10),OctSun1+1, "")</f>
        <v/>
      </c>
      <c r="D3" s="11" t="str">
        <f>IF(AND(YEAR(OctSun1+2)=CalendarYear,MONTH(OctSun1+2)=10),OctSun1+2, "")</f>
        <v/>
      </c>
      <c r="E3" s="11">
        <f>IF(AND(YEAR(OctSun1+3)=CalendarYear,MONTH(OctSun1+3)=10),OctSun1+3, "")</f>
        <v>41913</v>
      </c>
      <c r="F3" s="11">
        <f>IF(AND(YEAR(OctSun1+4)=CalendarYear,MONTH(OctSun1+4)=10),OctSun1+4, "")</f>
        <v>41914</v>
      </c>
      <c r="G3" s="11">
        <f>IF(AND(YEAR(OctSun1+5)=CalendarYear,MONTH(OctSun1+5)=10),OctSun1+5, "")</f>
        <v>41915</v>
      </c>
      <c r="H3" s="12">
        <f>IF(AND(YEAR(OctSun1+6)=CalendarYear,MONTH(OctSun1+6)=10),OctSun1+6, "")</f>
        <v>41916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IF(AND(YEAR(OctSun1+7)=CalendarYear,MONTH(OctSun1+7)=10),OctSun1+7, "")</f>
        <v>41917</v>
      </c>
      <c r="C5" s="11">
        <f>IF(AND(YEAR(OctSun1+8)=CalendarYear,MONTH(OctSun1+8)=10),OctSun1+8, "")</f>
        <v>41918</v>
      </c>
      <c r="D5" s="11">
        <f>IF(AND(YEAR(OctSun1+9)=CalendarYear,MONTH(OctSun1+9)=10),OctSun1+9, "")</f>
        <v>41919</v>
      </c>
      <c r="E5" s="11">
        <f>IF(AND(YEAR(OctSun1+10)=CalendarYear,MONTH(OctSun1+10)=10),OctSun1+10, "")</f>
        <v>41920</v>
      </c>
      <c r="F5" s="11">
        <f>IF(AND(YEAR(OctSun1+11)=CalendarYear,MONTH(OctSun1+11)=10),OctSun1+11, "")</f>
        <v>41921</v>
      </c>
      <c r="G5" s="11">
        <f>IF(AND(YEAR(OctSun1+12)=CalendarYear,MONTH(OctSun1+12)=10),OctSun1+12,"")</f>
        <v>41922</v>
      </c>
      <c r="H5" s="12">
        <f>IF(AND(YEAR(OctSun1+13)=CalendarYear,MONTH(OctSun1+13)=10),OctSun1+13, "")</f>
        <v>41923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IF(AND(YEAR(OctSun1+14)=CalendarYear,MONTH(OctSun1+14)=10),OctSun1+14, "")</f>
        <v>41924</v>
      </c>
      <c r="C7" s="11">
        <f>IF(AND(YEAR(OctSun1+15)=CalendarYear,MONTH(OctSun1+15)=10),OctSun1+15, "")</f>
        <v>41925</v>
      </c>
      <c r="D7" s="11">
        <f>IF(AND(YEAR(OctSun1+16)=CalendarYear,MONTH(OctSun1+16)=10),OctSun1+16, "")</f>
        <v>41926</v>
      </c>
      <c r="E7" s="11">
        <f>IF(AND(YEAR(OctSun1+17)=CalendarYear,MONTH(OctSun1+17)=10),OctSun1+17, "")</f>
        <v>41927</v>
      </c>
      <c r="F7" s="11">
        <f>IF(AND(YEAR(OctSun1+18)=CalendarYear,MONTH(OctSun1+18)=10),OctSun1+18, "")</f>
        <v>41928</v>
      </c>
      <c r="G7" s="11">
        <f>IF(AND(YEAR(OctSun1+19)=CalendarYear,MONTH(OctSun1+19)=10),OctSun1+19, "")</f>
        <v>41929</v>
      </c>
      <c r="H7" s="12">
        <f>IF(AND(YEAR(OctSun1+20)=CalendarYear,MONTH(OctSun1+20)=10),OctSun1+20, "")</f>
        <v>41930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IF(AND(YEAR(OctSun1+21)=CalendarYear,MONTH(OctSun1+21)=10),OctSun1+21, "")</f>
        <v>41931</v>
      </c>
      <c r="C9" s="19">
        <f>IF(AND(YEAR(OctSun1+22)=CalendarYear,MONTH(OctSun1+22)=10),OctSun1+22, "")</f>
        <v>41932</v>
      </c>
      <c r="D9" s="19">
        <f>IF(AND(YEAR(OctSun1+23)=CalendarYear,MONTH(OctSun1+23)=10),OctSun1+23, "")</f>
        <v>41933</v>
      </c>
      <c r="E9" s="19">
        <f>IF(AND(YEAR(OctSun1+24)=CalendarYear,MONTH(OctSun1+24)=10),OctSun1+24, "")</f>
        <v>41934</v>
      </c>
      <c r="F9" s="19">
        <f>IF(AND(YEAR(OctSun1+25)=CalendarYear,MONTH(OctSun1+25)=10),OctSun1+25, "")</f>
        <v>41935</v>
      </c>
      <c r="G9" s="19">
        <f>IF(AND(YEAR(OctSun1+26)=CalendarYear,MONTH(OctSun1+26)=10),OctSun1+26, "")</f>
        <v>41936</v>
      </c>
      <c r="H9" s="20">
        <f>IF(AND(YEAR(OctSun1+27)=CalendarYear,MONTH(OctSun1+27)=10),OctSun1+27, "")</f>
        <v>41937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IF(AND(YEAR(OctSun1+28)=CalendarYear,MONTH(OctSun1+28)=10),OctSun1+28, "")</f>
        <v>41938</v>
      </c>
      <c r="C11" s="19">
        <f>IF(AND(YEAR(OctSun1+29)=CalendarYear,MONTH(OctSun1+29)=10),OctSun1+29, "")</f>
        <v>41939</v>
      </c>
      <c r="D11" s="19">
        <f>IF(AND(YEAR(OctSun1+30)=CalendarYear,MONTH(OctSun1+30)=10),OctSun1+30, "")</f>
        <v>41940</v>
      </c>
      <c r="E11" s="19">
        <f>IF(AND(YEAR(OctSun1+31)=CalendarYear,MONTH(OctSun1+31)=10),OctSun1+31, "")</f>
        <v>41941</v>
      </c>
      <c r="F11" s="19">
        <f>IF(AND(YEAR(OctSun1+32)=CalendarYear,MONTH(OctSun1+32)=10),OctSun1+32, "")</f>
        <v>41942</v>
      </c>
      <c r="G11" s="19">
        <f>IF(AND(YEAR(OctSun1+33)=CalendarYear,MONTH(OctSun1+33)=10),OctSun1+33, "")</f>
        <v>41943</v>
      </c>
      <c r="H11" s="20" t="str">
        <f>IF(AND(YEAR(OctSun1+34)=CalendarYear,MONTH(OctSun1+34)=10),OctSun1+34, "")</f>
        <v/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29" t="str">
        <f>IF(AND(YEAR(OctSun1+35)=CalendarYear,MONTH(OctSun1+35)=10),OctSun1+35, "")</f>
        <v/>
      </c>
      <c r="C13" s="30" t="str">
        <f>IF(AND(YEAR(OctSun1+36)=CalendarYear,MONTH(OctSun1+36)=10),OctSun1+36, "")</f>
        <v/>
      </c>
      <c r="D13" s="38" t="s">
        <v>9</v>
      </c>
      <c r="E13" s="38"/>
      <c r="F13" s="38"/>
      <c r="G13" s="38"/>
      <c r="H13" s="39"/>
    </row>
    <row r="14" spans="2:8" ht="57.95" customHeight="1" thickBot="1">
      <c r="B14" s="21"/>
      <c r="C14" s="22"/>
      <c r="D14" s="35"/>
      <c r="E14" s="36"/>
      <c r="F14" s="36"/>
      <c r="G14" s="36"/>
      <c r="H14" s="37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4">
        <f>DATE(CalendarYear,11,1)</f>
        <v>41944</v>
      </c>
      <c r="C1" s="34"/>
      <c r="D1" s="34"/>
      <c r="E1" s="34"/>
      <c r="F1" s="34"/>
      <c r="G1" s="34"/>
      <c r="H1" s="34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 t="str">
        <f>IF(AND(YEAR(NovSun1)=CalendarYear,MONTH(NovSun1)=11),NovSun1, "")</f>
        <v/>
      </c>
      <c r="C3" s="11" t="str">
        <f>IF(AND(YEAR(NovSun1+1)=CalendarYear,MONTH(NovSun1+1)=11),NovSun1+1, "")</f>
        <v/>
      </c>
      <c r="D3" s="11" t="str">
        <f>IF(AND(YEAR(NovSun1+2)=CalendarYear,MONTH(NovSun1+2)=11),NovSun1+2, "")</f>
        <v/>
      </c>
      <c r="E3" s="11" t="str">
        <f>IF(AND(YEAR(NovSun1+3)=CalendarYear,MONTH(NovSun1+3)=11),NovSun1+3, "")</f>
        <v/>
      </c>
      <c r="F3" s="11" t="str">
        <f>IF(AND(YEAR(NovSun1+4)=CalendarYear,MONTH(NovSun1+4)=11),NovSun1+4, "")</f>
        <v/>
      </c>
      <c r="G3" s="11" t="str">
        <f>IF(AND(YEAR(NovSun1+5)=CalendarYear,MONTH(NovSun1+5)=11),NovSun1+5, "")</f>
        <v/>
      </c>
      <c r="H3" s="12">
        <f>IF(AND(YEAR(NovSun1+6)=CalendarYear,MONTH(NovSun1+6)=11),NovSun1+6, "")</f>
        <v>41944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IF(AND(YEAR(NovSun1+7)=CalendarYear,MONTH(NovSun1+7)=11),NovSun1+7, "")</f>
        <v>41945</v>
      </c>
      <c r="C5" s="11">
        <f>IF(AND(YEAR(NovSun1+8)=CalendarYear,MONTH(NovSun1+8)=11),NovSun1+8, "")</f>
        <v>41946</v>
      </c>
      <c r="D5" s="11">
        <f>IF(AND(YEAR(NovSun1+9)=CalendarYear,MONTH(NovSun1+9)=11),NovSun1+9, "")</f>
        <v>41947</v>
      </c>
      <c r="E5" s="11">
        <f>IF(AND(YEAR(NovSun1+10)=CalendarYear,MONTH(NovSun1+10)=11),NovSun1+10, "")</f>
        <v>41948</v>
      </c>
      <c r="F5" s="11">
        <f>IF(AND(YEAR(NovSun1+11)=CalendarYear,MONTH(NovSun1+11)=11),NovSun1+11, "")</f>
        <v>41949</v>
      </c>
      <c r="G5" s="11">
        <f>IF(AND(YEAR(NovSun1+12)=CalendarYear,MONTH(NovSun1+12)=11),NovSun1+12,"")</f>
        <v>41950</v>
      </c>
      <c r="H5" s="12">
        <f>IF(AND(YEAR(NovSun1+13)=CalendarYear,MONTH(NovSun1+13)=11),NovSun1+13, "")</f>
        <v>41951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IF(AND(YEAR(NovSun1+14)=CalendarYear,MONTH(NovSun1+14)=11),NovSun1+14, "")</f>
        <v>41952</v>
      </c>
      <c r="C7" s="11">
        <f>IF(AND(YEAR(NovSun1+15)=CalendarYear,MONTH(NovSun1+15)=11),NovSun1+15, "")</f>
        <v>41953</v>
      </c>
      <c r="D7" s="11">
        <f>IF(AND(YEAR(NovSun1+16)=CalendarYear,MONTH(NovSun1+16)=11),NovSun1+16, "")</f>
        <v>41954</v>
      </c>
      <c r="E7" s="11">
        <f>IF(AND(YEAR(NovSun1+17)=CalendarYear,MONTH(NovSun1+17)=11),NovSun1+17, "")</f>
        <v>41955</v>
      </c>
      <c r="F7" s="11">
        <f>IF(AND(YEAR(NovSun1+18)=CalendarYear,MONTH(NovSun1+18)=11),NovSun1+18, "")</f>
        <v>41956</v>
      </c>
      <c r="G7" s="11">
        <f>IF(AND(YEAR(NovSun1+19)=CalendarYear,MONTH(NovSun1+19)=11),NovSun1+19, "")</f>
        <v>41957</v>
      </c>
      <c r="H7" s="12">
        <f>IF(AND(YEAR(NovSun1+20)=CalendarYear,MONTH(NovSun1+20)=11),NovSun1+20, "")</f>
        <v>41958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IF(AND(YEAR(NovSun1+21)=CalendarYear,MONTH(NovSun1+21)=11),NovSun1+21, "")</f>
        <v>41959</v>
      </c>
      <c r="C9" s="19">
        <f>IF(AND(YEAR(NovSun1+22)=CalendarYear,MONTH(NovSun1+22)=11),NovSun1+22, "")</f>
        <v>41960</v>
      </c>
      <c r="D9" s="19">
        <f>IF(AND(YEAR(NovSun1+23)=CalendarYear,MONTH(NovSun1+23)=11),NovSun1+23, "")</f>
        <v>41961</v>
      </c>
      <c r="E9" s="19">
        <f>IF(AND(YEAR(NovSun1+24)=CalendarYear,MONTH(NovSun1+24)=11),NovSun1+24, "")</f>
        <v>41962</v>
      </c>
      <c r="F9" s="19">
        <f>IF(AND(YEAR(NovSun1+25)=CalendarYear,MONTH(NovSun1+25)=11),NovSun1+25, "")</f>
        <v>41963</v>
      </c>
      <c r="G9" s="19">
        <f>IF(AND(YEAR(NovSun1+26)=CalendarYear,MONTH(NovSun1+26)=11),NovSun1+26, "")</f>
        <v>41964</v>
      </c>
      <c r="H9" s="20">
        <f>IF(AND(YEAR(NovSun1+27)=CalendarYear,MONTH(NovSun1+27)=11),NovSun1+27, "")</f>
        <v>41965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IF(AND(YEAR(NovSun1+28)=CalendarYear,MONTH(NovSun1+28)=11),NovSun1+28, "")</f>
        <v>41966</v>
      </c>
      <c r="C11" s="19">
        <f>IF(AND(YEAR(NovSun1+29)=CalendarYear,MONTH(NovSun1+29)=11),NovSun1+29, "")</f>
        <v>41967</v>
      </c>
      <c r="D11" s="19">
        <f>IF(AND(YEAR(NovSun1+30)=CalendarYear,MONTH(NovSun1+30)=11),NovSun1+30, "")</f>
        <v>41968</v>
      </c>
      <c r="E11" s="19">
        <f>IF(AND(YEAR(NovSun1+31)=CalendarYear,MONTH(NovSun1+31)=11),NovSun1+31, "")</f>
        <v>41969</v>
      </c>
      <c r="F11" s="19">
        <f>IF(AND(YEAR(NovSun1+32)=CalendarYear,MONTH(NovSun1+32)=11),NovSun1+32, "")</f>
        <v>41970</v>
      </c>
      <c r="G11" s="19">
        <f>IF(AND(YEAR(NovSun1+33)=CalendarYear,MONTH(NovSun1+33)=11),NovSun1+33, "")</f>
        <v>41971</v>
      </c>
      <c r="H11" s="20">
        <f>IF(AND(YEAR(NovSun1+34)=CalendarYear,MONTH(NovSun1+34)=11),NovSun1+34, "")</f>
        <v>41972</v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29">
        <f>IF(AND(YEAR(NovSun1+35)=CalendarYear,MONTH(NovSun1+35)=11),NovSun1+35, "")</f>
        <v>41973</v>
      </c>
      <c r="C13" s="42" t="s">
        <v>9</v>
      </c>
      <c r="D13" s="42"/>
      <c r="E13" s="42"/>
      <c r="F13" s="42"/>
      <c r="G13" s="42"/>
      <c r="H13" s="43"/>
    </row>
    <row r="14" spans="2:8" ht="57.95" customHeight="1" thickBot="1">
      <c r="B14" s="21"/>
      <c r="C14" s="35"/>
      <c r="D14" s="36"/>
      <c r="E14" s="36"/>
      <c r="F14" s="36"/>
      <c r="G14" s="36"/>
      <c r="H14" s="37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9"/>
  <sheetViews>
    <sheetView showGridLines="0" tabSelected="1" topLeftCell="A7" workbookViewId="0">
      <selection activeCell="G10" sqref="G10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1:8" s="3" customFormat="1" ht="59.25" customHeight="1" thickBot="1">
      <c r="B1" s="34">
        <f>DATE(CalendarYear,12,1)</f>
        <v>41974</v>
      </c>
      <c r="C1" s="34"/>
      <c r="D1" s="34"/>
      <c r="E1" s="34"/>
      <c r="F1" s="34"/>
      <c r="G1" s="34"/>
      <c r="H1" s="34"/>
    </row>
    <row r="2" spans="1:8" ht="21.75" customHeight="1">
      <c r="A2" s="9"/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1:8" ht="14.1" customHeight="1">
      <c r="A3" s="9"/>
      <c r="B3" s="10" t="str">
        <f>IF(AND(YEAR(DecSun1)=CalendarYear,MONTH(DecSun1)=12),DecSun1, "")</f>
        <v/>
      </c>
      <c r="C3" s="11">
        <f>IF(AND(YEAR(DecSun1+1)=CalendarYear,MONTH(DecSun1+1)=12),DecSun1+1, "")</f>
        <v>41974</v>
      </c>
      <c r="D3" s="11">
        <f>IF(AND(YEAR(DecSun1+2)=CalendarYear,MONTH(DecSun1+2)=12),DecSun1+2, "")</f>
        <v>41975</v>
      </c>
      <c r="E3" s="11">
        <f>IF(AND(YEAR(DecSun1+3)=CalendarYear,MONTH(DecSun1+3)=12),DecSun1+3, "")</f>
        <v>41976</v>
      </c>
      <c r="F3" s="11">
        <f>IF(AND(YEAR(DecSun1+4)=CalendarYear,MONTH(DecSun1+4)=12),DecSun1+4, "")</f>
        <v>41977</v>
      </c>
      <c r="G3" s="11">
        <f>IF(AND(YEAR(DecSun1+5)=CalendarYear,MONTH(DecSun1+5)=12),DecSun1+5, "")</f>
        <v>41978</v>
      </c>
      <c r="H3" s="12">
        <f>IF(AND(YEAR(DecSun1+6)=CalendarYear,MONTH(DecSun1+6)=12),DecSun1+6, "")</f>
        <v>41979</v>
      </c>
    </row>
    <row r="4" spans="1:8" ht="47.1" customHeight="1">
      <c r="A4" s="9"/>
      <c r="B4" s="10"/>
      <c r="C4" s="11"/>
      <c r="D4" s="11"/>
      <c r="E4" s="11"/>
      <c r="F4" s="11" t="s">
        <v>12</v>
      </c>
      <c r="G4" s="11"/>
      <c r="H4" s="12"/>
    </row>
    <row r="5" spans="1:8" ht="57.95" customHeight="1">
      <c r="A5" s="9"/>
      <c r="B5" s="13"/>
      <c r="C5" s="14"/>
      <c r="D5" s="15"/>
      <c r="E5" s="15"/>
      <c r="F5" s="15" t="s">
        <v>13</v>
      </c>
      <c r="G5" s="15"/>
      <c r="H5" s="16"/>
    </row>
    <row r="6" spans="1:8" ht="14.1" customHeight="1">
      <c r="A6" s="9"/>
      <c r="B6" s="17">
        <f>IF(AND(YEAR(DecSun1+7)=CalendarYear,MONTH(DecSun1+7)=12),DecSun1+7, "")</f>
        <v>41980</v>
      </c>
      <c r="C6" s="11">
        <f>IF(AND(YEAR(DecSun1+8)=CalendarYear,MONTH(DecSun1+8)=12),DecSun1+8, "")</f>
        <v>41981</v>
      </c>
      <c r="D6" s="11">
        <f>IF(AND(YEAR(DecSun1+9)=CalendarYear,MONTH(DecSun1+9)=12),DecSun1+9, "")</f>
        <v>41982</v>
      </c>
      <c r="E6" s="11">
        <f>IF(AND(YEAR(DecSun1+10)=CalendarYear,MONTH(DecSun1+10)=12),DecSun1+10, "")</f>
        <v>41983</v>
      </c>
      <c r="F6" s="11">
        <f>IF(AND(YEAR(DecSun1+11)=CalendarYear,MONTH(DecSun1+11)=12),DecSun1+11, "")</f>
        <v>41984</v>
      </c>
      <c r="G6" s="11">
        <f>IF(AND(YEAR(DecSun1+12)=CalendarYear,MONTH(DecSun1+12)=12),DecSun1+12,"")</f>
        <v>41985</v>
      </c>
      <c r="H6" s="12">
        <f>IF(AND(YEAR(DecSun1+13)=CalendarYear,MONTH(DecSun1+13)=12),DecSun1+13, "")</f>
        <v>41986</v>
      </c>
    </row>
    <row r="7" spans="1:8" ht="66.95" customHeight="1">
      <c r="A7" s="9"/>
      <c r="B7" s="17"/>
      <c r="C7" s="11"/>
      <c r="D7" s="11" t="s">
        <v>14</v>
      </c>
      <c r="E7" s="11" t="s">
        <v>16</v>
      </c>
      <c r="F7" s="11" t="s">
        <v>18</v>
      </c>
      <c r="G7" s="11"/>
      <c r="H7" s="12"/>
    </row>
    <row r="8" spans="1:8" ht="74.25" customHeight="1">
      <c r="A8" s="9"/>
      <c r="B8" s="13"/>
      <c r="C8" s="14"/>
      <c r="D8" s="32" t="s">
        <v>15</v>
      </c>
      <c r="E8" s="15" t="s">
        <v>17</v>
      </c>
      <c r="F8" s="15" t="s">
        <v>19</v>
      </c>
      <c r="G8" s="15"/>
      <c r="H8" s="16"/>
    </row>
    <row r="9" spans="1:8" ht="14.1" customHeight="1">
      <c r="A9" s="9"/>
      <c r="B9" s="17">
        <f>IF(AND(YEAR(DecSun1+14)=CalendarYear,MONTH(DecSun1+14)=12),DecSun1+14, "")</f>
        <v>41987</v>
      </c>
      <c r="C9" s="11">
        <f>IF(AND(YEAR(DecSun1+15)=CalendarYear,MONTH(DecSun1+15)=12),DecSun1+15, "")</f>
        <v>41988</v>
      </c>
      <c r="D9" s="11">
        <f>IF(AND(YEAR(DecSun1+16)=CalendarYear,MONTH(DecSun1+16)=12),DecSun1+16, "")</f>
        <v>41989</v>
      </c>
      <c r="E9" s="11">
        <f>IF(AND(YEAR(DecSun1+17)=CalendarYear,MONTH(DecSun1+17)=12),DecSun1+17, "")</f>
        <v>41990</v>
      </c>
      <c r="F9" s="11">
        <f>IF(AND(YEAR(DecSun1+18)=CalendarYear,MONTH(DecSun1+18)=12),DecSun1+18, "")</f>
        <v>41991</v>
      </c>
      <c r="G9" s="11">
        <f>IF(AND(YEAR(DecSun1+19)=CalendarYear,MONTH(DecSun1+19)=12),DecSun1+19, "")</f>
        <v>41992</v>
      </c>
      <c r="H9" s="12">
        <f>IF(AND(YEAR(DecSun1+20)=CalendarYear,MONTH(DecSun1+20)=12),DecSun1+20, "")</f>
        <v>41993</v>
      </c>
    </row>
    <row r="10" spans="1:8" ht="56.25" customHeight="1">
      <c r="A10" s="9"/>
      <c r="B10" s="17"/>
      <c r="C10" s="33" t="s">
        <v>20</v>
      </c>
      <c r="D10" s="11"/>
      <c r="E10" s="46" t="s">
        <v>25</v>
      </c>
      <c r="F10" s="11"/>
      <c r="G10" s="32" t="s">
        <v>22</v>
      </c>
      <c r="H10" s="12"/>
    </row>
    <row r="11" spans="1:8" ht="57.95" customHeight="1">
      <c r="A11" s="9"/>
      <c r="B11" s="13"/>
      <c r="C11" s="14" t="s">
        <v>21</v>
      </c>
      <c r="D11" s="15"/>
      <c r="E11" s="15"/>
      <c r="F11" s="32" t="s">
        <v>23</v>
      </c>
      <c r="G11" s="45" t="s">
        <v>24</v>
      </c>
      <c r="H11" s="16"/>
    </row>
    <row r="12" spans="1:8" ht="14.1" customHeight="1">
      <c r="A12" s="9"/>
      <c r="B12" s="18">
        <f>IF(AND(YEAR(DecSun1+21)=CalendarYear,MONTH(DecSun1+21)=12),DecSun1+21, "")</f>
        <v>41994</v>
      </c>
      <c r="C12" s="19">
        <f>IF(AND(YEAR(DecSun1+22)=CalendarYear,MONTH(DecSun1+22)=12),DecSun1+22, "")</f>
        <v>41995</v>
      </c>
      <c r="D12" s="19">
        <f>IF(AND(YEAR(DecSun1+23)=CalendarYear,MONTH(DecSun1+23)=12),DecSun1+23, "")</f>
        <v>41996</v>
      </c>
      <c r="E12" s="19">
        <f>IF(AND(YEAR(DecSun1+24)=CalendarYear,MONTH(DecSun1+24)=12),DecSun1+24, "")</f>
        <v>41997</v>
      </c>
      <c r="F12" s="19">
        <f>IF(AND(YEAR(DecSun1+25)=CalendarYear,MONTH(DecSun1+25)=12),DecSun1+25, "")</f>
        <v>41998</v>
      </c>
      <c r="G12" s="19">
        <f>IF(AND(YEAR(DecSun1+26)=CalendarYear,MONTH(DecSun1+26)=12),DecSun1+26, "")</f>
        <v>41999</v>
      </c>
      <c r="H12" s="20">
        <f>IF(AND(YEAR(DecSun1+27)=CalendarYear,MONTH(DecSun1+27)=12),DecSun1+27, "")</f>
        <v>42000</v>
      </c>
    </row>
    <row r="13" spans="1:8" ht="57.75" customHeight="1">
      <c r="A13" s="9"/>
      <c r="B13" s="18"/>
      <c r="C13" s="44"/>
      <c r="D13" s="19"/>
      <c r="E13" s="19"/>
      <c r="F13" s="44"/>
      <c r="G13" s="19"/>
      <c r="H13" s="20"/>
    </row>
    <row r="14" spans="1:8" ht="57.95" customHeight="1">
      <c r="A14" s="9"/>
      <c r="B14" s="13"/>
      <c r="D14" s="15"/>
      <c r="E14" s="15"/>
      <c r="G14" s="15"/>
      <c r="H14" s="16"/>
    </row>
    <row r="15" spans="1:8" ht="14.1" customHeight="1">
      <c r="A15" s="9"/>
      <c r="B15" s="18">
        <f>IF(AND(YEAR(DecSun1+28)=CalendarYear,MONTH(DecSun1+28)=12),DecSun1+28, "")</f>
        <v>42001</v>
      </c>
      <c r="C15" s="19">
        <f>IF(AND(YEAR(DecSun1+29)=CalendarYear,MONTH(DecSun1+29)=12),DecSun1+29, "")</f>
        <v>42002</v>
      </c>
      <c r="D15" s="19">
        <f>IF(AND(YEAR(DecSun1+30)=CalendarYear,MONTH(DecSun1+30)=12),DecSun1+30, "")</f>
        <v>42003</v>
      </c>
      <c r="E15" s="19">
        <f>IF(AND(YEAR(DecSun1+31)=CalendarYear,MONTH(DecSun1+31)=12),DecSun1+31, "")</f>
        <v>42004</v>
      </c>
      <c r="F15" s="19" t="str">
        <f>IF(AND(YEAR(DecSun1+32)=CalendarYear,MONTH(DecSun1+32)=12),DecSun1+32, "")</f>
        <v/>
      </c>
      <c r="G15" s="19" t="str">
        <f>IF(AND(YEAR(DecSun1+33)=CalendarYear,MONTH(DecSun1+33)=12),DecSun1+33, "")</f>
        <v/>
      </c>
      <c r="H15" s="20" t="str">
        <f>IF(AND(YEAR(DecSun1+34)=CalendarYear,MONTH(DecSun1+34)=12),DecSun1+34, "")</f>
        <v/>
      </c>
    </row>
    <row r="16" spans="1:8" ht="63.75" customHeight="1">
      <c r="A16" s="9"/>
      <c r="B16" s="18"/>
      <c r="C16" s="19"/>
      <c r="D16" s="19"/>
      <c r="E16" s="19"/>
      <c r="F16" s="19"/>
      <c r="G16" s="19"/>
      <c r="H16" s="20"/>
    </row>
    <row r="17" spans="1:8" ht="57.95" customHeight="1">
      <c r="A17" s="9"/>
      <c r="B17" s="13"/>
      <c r="C17" s="14"/>
      <c r="D17" s="15"/>
      <c r="E17" s="15"/>
      <c r="F17" s="14"/>
      <c r="G17" s="14"/>
      <c r="H17" s="16"/>
    </row>
    <row r="18" spans="1:8" ht="14.1" customHeight="1">
      <c r="A18" s="9"/>
      <c r="B18" s="29" t="str">
        <f>IF(AND(YEAR(DecSun1+35)=CalendarYear,MONTH(DecSun1+35)=12),DecSun1+35, "")</f>
        <v/>
      </c>
      <c r="C18" s="30" t="str">
        <f>IF(AND(YEAR(DecSun1+36)=CalendarYear,MONTH(DecSun1+36)=12),DecSun1+36, "")</f>
        <v/>
      </c>
      <c r="D18" s="38" t="s">
        <v>9</v>
      </c>
      <c r="E18" s="38"/>
      <c r="F18" s="38"/>
      <c r="G18" s="38"/>
      <c r="H18" s="39"/>
    </row>
    <row r="19" spans="1:8" ht="57.95" customHeight="1" thickBot="1">
      <c r="A19" s="9"/>
      <c r="B19" s="21"/>
      <c r="C19" s="22"/>
      <c r="D19" s="35"/>
      <c r="E19" s="36"/>
      <c r="F19" s="36"/>
      <c r="G19" s="36"/>
      <c r="H19" s="37"/>
    </row>
  </sheetData>
  <mergeCells count="3">
    <mergeCell ref="B1:H1"/>
    <mergeCell ref="D18:H18"/>
    <mergeCell ref="D19:H19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C12"/>
  <sheetViews>
    <sheetView topLeftCell="A2" workbookViewId="0">
      <selection activeCell="A2" sqref="A2:A9"/>
    </sheetView>
  </sheetViews>
  <sheetFormatPr defaultColWidth="8.75" defaultRowHeight="15"/>
  <cols>
    <col min="1" max="1" width="10.375" style="9" customWidth="1"/>
    <col min="2" max="2" width="9.625" style="1" customWidth="1"/>
    <col min="3" max="3" width="9.75" style="1" customWidth="1"/>
    <col min="4" max="16384" width="8.75" style="1"/>
  </cols>
  <sheetData>
    <row r="1" spans="1:3" ht="16.5">
      <c r="A1" s="9" t="s">
        <v>11</v>
      </c>
      <c r="B1" s="2"/>
    </row>
    <row r="2" spans="1:3" ht="16.5">
      <c r="A2" s="9">
        <v>2010</v>
      </c>
      <c r="B2" s="2"/>
    </row>
    <row r="3" spans="1:3" ht="16.5">
      <c r="A3" s="9">
        <v>2011</v>
      </c>
      <c r="B3" s="2"/>
    </row>
    <row r="4" spans="1:3" ht="16.5">
      <c r="A4" s="9">
        <v>2012</v>
      </c>
      <c r="B4" s="2"/>
    </row>
    <row r="5" spans="1:3" ht="16.5">
      <c r="A5" s="9">
        <v>2013</v>
      </c>
      <c r="B5" s="2"/>
    </row>
    <row r="6" spans="1:3" ht="16.5">
      <c r="A6" s="9">
        <v>2014</v>
      </c>
      <c r="B6" s="2"/>
    </row>
    <row r="7" spans="1:3" ht="16.5">
      <c r="A7" s="9">
        <v>2015</v>
      </c>
      <c r="B7" s="2"/>
    </row>
    <row r="8" spans="1:3" ht="16.5">
      <c r="A8" s="31">
        <v>2016</v>
      </c>
      <c r="B8" s="2"/>
    </row>
    <row r="9" spans="1:3" ht="16.5">
      <c r="A9" s="31">
        <v>2017</v>
      </c>
      <c r="B9" s="2"/>
    </row>
    <row r="10" spans="1:3" ht="16.5">
      <c r="A10" s="31"/>
      <c r="B10" s="2"/>
    </row>
    <row r="11" spans="1:3" ht="16.5">
      <c r="B11" s="2"/>
    </row>
    <row r="12" spans="1:3" ht="16.5">
      <c r="B12" s="2"/>
    </row>
  </sheetData>
  <phoneticPr fontId="1" type="noConversion"/>
  <pageMargins left="0.7" right="0.7" top="0.75" bottom="0.75" header="0.3" footer="0.3"/>
  <pageSetup orientation="portrait" horizontalDpi="4294967292" verticalDpi="4294967292"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activeCell="B1" sqref="B1:H1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4">
        <f>DATE(CalendarYear,2,1)</f>
        <v>41671</v>
      </c>
      <c r="C1" s="34"/>
      <c r="D1" s="34"/>
      <c r="E1" s="34"/>
      <c r="F1" s="34"/>
      <c r="G1" s="34"/>
      <c r="H1" s="34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 t="str">
        <f>IF(AND(YEAR(FebSun1)=CalendarYear,MONTH(FebSun1)=2),FebSun1, "")</f>
        <v/>
      </c>
      <c r="C3" s="11" t="str">
        <f>IF(AND(YEAR(FebSun1+1)=CalendarYear,MONTH(FebSun1+1)=2),FebSun1+1, "")</f>
        <v/>
      </c>
      <c r="D3" s="11" t="str">
        <f>IF(AND(YEAR(FebSun1+2)=CalendarYear,MONTH(FebSun1+2)=2),FebSun1+2, "")</f>
        <v/>
      </c>
      <c r="E3" s="11" t="str">
        <f>IF(AND(YEAR(FebSun1+3)=CalendarYear,MONTH(FebSun1+3)=2),FebSun1+3, "")</f>
        <v/>
      </c>
      <c r="F3" s="11" t="str">
        <f>IF(AND(YEAR(FebSun1+4)=CalendarYear,MONTH(FebSun1+4)=2),FebSun1+4, "")</f>
        <v/>
      </c>
      <c r="G3" s="11" t="str">
        <f>IF(AND(YEAR(FebSun1+5)=CalendarYear,MONTH(FebSun1+5)=2),FebSun1+5, "")</f>
        <v/>
      </c>
      <c r="H3" s="12">
        <f>IF(AND(YEAR(FebSun1+6)=CalendarYear,MONTH(FebSun1+6)=2),FebSun1+6, "")</f>
        <v>41671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IF(AND(YEAR(FebSun1+7)=CalendarYear,MONTH(FebSun1+7)=2),FebSun1+7, "")</f>
        <v>41672</v>
      </c>
      <c r="C5" s="11">
        <f>IF(AND(YEAR(FebSun1+8)=CalendarYear,MONTH(FebSun1+8)=2),FebSun1+8, "")</f>
        <v>41673</v>
      </c>
      <c r="D5" s="11">
        <f>IF(AND(YEAR(FebSun1+9)=CalendarYear,MONTH(FebSun1+9)=2),FebSun1+9, "")</f>
        <v>41674</v>
      </c>
      <c r="E5" s="11">
        <f>IF(AND(YEAR(FebSun1+10)=CalendarYear,MONTH(FebSun1+10)=2),FebSun1+10, "")</f>
        <v>41675</v>
      </c>
      <c r="F5" s="11">
        <f>IF(AND(YEAR(FebSun1+11)=CalendarYear,MONTH(FebSun1+11)=2),FebSun1+11, "")</f>
        <v>41676</v>
      </c>
      <c r="G5" s="11">
        <f>IF(AND(YEAR(FebSun1+12)=CalendarYear,MONTH(FebSun1+12)=2),FebSun1+12,"")</f>
        <v>41677</v>
      </c>
      <c r="H5" s="12">
        <f>IF(AND(YEAR(FebSun1+13)=CalendarYear,MONTH(FebSun1+13)=2),FebSun1+13, "")</f>
        <v>41678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IF(AND(YEAR(FebSun1+14)=CalendarYear,MONTH(FebSun1+14)=2),FebSun1+14, "")</f>
        <v>41679</v>
      </c>
      <c r="C7" s="11">
        <f>IF(AND(YEAR(FebSun1+15)=CalendarYear,MONTH(FebSun1+15)=2),FebSun1+15, "")</f>
        <v>41680</v>
      </c>
      <c r="D7" s="11">
        <f>IF(AND(YEAR(FebSun1+16)=CalendarYear,MONTH(FebSun1+16)=2),FebSun1+16, "")</f>
        <v>41681</v>
      </c>
      <c r="E7" s="11">
        <f>IF(AND(YEAR(FebSun1+17)=CalendarYear,MONTH(FebSun1+17)=2),FebSun1+17, "")</f>
        <v>41682</v>
      </c>
      <c r="F7" s="11">
        <f>IF(AND(YEAR(FebSun1+18)=CalendarYear,MONTH(FebSun1+18)=2),FebSun1+18, "")</f>
        <v>41683</v>
      </c>
      <c r="G7" s="11">
        <f>IF(AND(YEAR(FebSun1+19)=CalendarYear,MONTH(FebSun1+19)=2),FebSun1+19, "")</f>
        <v>41684</v>
      </c>
      <c r="H7" s="12">
        <f>IF(AND(YEAR(FebSun1+20)=CalendarYear,MONTH(FebSun1+20)=2),FebSun1+20, "")</f>
        <v>41685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IF(AND(YEAR(FebSun1+21)=CalendarYear,MONTH(FebSun1+21)=2),FebSun1+21, "")</f>
        <v>41686</v>
      </c>
      <c r="C9" s="19">
        <f>IF(AND(YEAR(FebSun1+22)=CalendarYear,MONTH(FebSun1+22)=2),FebSun1+22, "")</f>
        <v>41687</v>
      </c>
      <c r="D9" s="19">
        <f>IF(AND(YEAR(FebSun1+23)=CalendarYear,MONTH(FebSun1+23)=2),FebSun1+23, "")</f>
        <v>41688</v>
      </c>
      <c r="E9" s="19">
        <f>IF(AND(YEAR(FebSun1+24)=CalendarYear,MONTH(FebSun1+24)=2),FebSun1+24, "")</f>
        <v>41689</v>
      </c>
      <c r="F9" s="19">
        <f>IF(AND(YEAR(FebSun1+25)=CalendarYear,MONTH(FebSun1+25)=2),FebSun1+25, "")</f>
        <v>41690</v>
      </c>
      <c r="G9" s="19">
        <f>IF(AND(YEAR(FebSun1+26)=CalendarYear,MONTH(FebSun1+26)=2),FebSun1+26, "")</f>
        <v>41691</v>
      </c>
      <c r="H9" s="20">
        <f>IF(AND(YEAR(FebSun1+27)=CalendarYear,MONTH(FebSun1+27)=2),FebSun1+27, "")</f>
        <v>41692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IF(AND(YEAR(FebSun1+28)=CalendarYear,MONTH(FebSun1+28)=2),FebSun1+28, "")</f>
        <v>41693</v>
      </c>
      <c r="C11" s="19">
        <f>IF(AND(YEAR(FebSun1+29)=CalendarYear,MONTH(FebSun1+29)=2),FebSun1+29, "")</f>
        <v>41694</v>
      </c>
      <c r="D11" s="19">
        <f>IF(AND(YEAR(FebSun1+30)=CalendarYear,MONTH(FebSun1+30)=2),FebSun1+30, "")</f>
        <v>41695</v>
      </c>
      <c r="E11" s="19">
        <f>IF(AND(YEAR(FebSun1+31)=CalendarYear,MONTH(FebSun1+31)=2),FebSun1+31, "")</f>
        <v>41696</v>
      </c>
      <c r="F11" s="19">
        <f>IF(AND(YEAR(FebSun1+32)=CalendarYear,MONTH(FebSun1+32)=2),FebSun1+32, "")</f>
        <v>41697</v>
      </c>
      <c r="G11" s="19">
        <f>IF(AND(YEAR(FebSun1+33)=CalendarYear,MONTH(FebSun1+33)=2),FebSun1+33, "")</f>
        <v>41698</v>
      </c>
      <c r="H11" s="20" t="str">
        <f>IF(AND(YEAR(FebSun1+34)=CalendarYear,MONTH(FebSun1+34)=2),FebSun1+34, "")</f>
        <v/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41" t="s">
        <v>9</v>
      </c>
      <c r="C13" s="42"/>
      <c r="D13" s="42"/>
      <c r="E13" s="42"/>
      <c r="F13" s="42"/>
      <c r="G13" s="42"/>
      <c r="H13" s="43"/>
    </row>
    <row r="14" spans="2:8" ht="57.95" customHeight="1" thickBot="1">
      <c r="B14" s="40"/>
      <c r="C14" s="36"/>
      <c r="D14" s="36"/>
      <c r="E14" s="36"/>
      <c r="F14" s="36"/>
      <c r="G14" s="36"/>
      <c r="H14" s="37"/>
    </row>
  </sheetData>
  <mergeCells count="3">
    <mergeCell ref="B1:H1"/>
    <mergeCell ref="B14:H14"/>
    <mergeCell ref="B13:H13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4">
        <f>DATE(CalendarYear,3,1)</f>
        <v>41699</v>
      </c>
      <c r="C1" s="34"/>
      <c r="D1" s="34"/>
      <c r="E1" s="34"/>
      <c r="F1" s="34"/>
      <c r="G1" s="34"/>
      <c r="H1" s="34"/>
    </row>
    <row r="2" spans="2:8" ht="21.75" customHeight="1"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8" ht="14.1" customHeight="1">
      <c r="B3" s="10" t="str">
        <f>IF(AND(YEAR(MarSun1)=CalendarYear,MONTH(MarSun1)=3),MarSun1, "")</f>
        <v/>
      </c>
      <c r="C3" s="11" t="str">
        <f>IF(AND(YEAR(MarSun1+1)=CalendarYear,MONTH(MarSun1+1)=3),MarSun1+1, "")</f>
        <v/>
      </c>
      <c r="D3" s="11" t="str">
        <f>IF(AND(YEAR(MarSun1+2)=CalendarYear,MONTH(MarSun1+2)=3),MarSun1+2, "")</f>
        <v/>
      </c>
      <c r="E3" s="11" t="str">
        <f>IF(AND(YEAR(MarSun1+3)=CalendarYear,MONTH(MarSun1+3)=3),MarSun1+3, "")</f>
        <v/>
      </c>
      <c r="F3" s="11" t="str">
        <f>IF(AND(YEAR(MarSun1+4)=CalendarYear,MONTH(MarSun1+4)=3),MarSun1+4, "")</f>
        <v/>
      </c>
      <c r="G3" s="11" t="str">
        <f>IF(AND(YEAR(MarSun1+5)=CalendarYear,MONTH(MarSun1+5)=3),MarSun1+5, "")</f>
        <v/>
      </c>
      <c r="H3" s="12">
        <f>IF(AND(YEAR(MarSun1+6)=CalendarYear,MONTH(MarSun1+6)=3),MarSun1+6, "")</f>
        <v>41699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IF(AND(YEAR(MarSun1+7)=CalendarYear,MONTH(MarSun1+7)=3),MarSun1+7, "")</f>
        <v>41700</v>
      </c>
      <c r="C5" s="11">
        <f>IF(AND(YEAR(MarSun1+8)=CalendarYear,MONTH(MarSun1+8)=3),MarSun1+8, "")</f>
        <v>41701</v>
      </c>
      <c r="D5" s="11">
        <f>IF(AND(YEAR(MarSun1+9)=CalendarYear,MONTH(MarSun1+9)=3),MarSun1+9, "")</f>
        <v>41702</v>
      </c>
      <c r="E5" s="11">
        <f>IF(AND(YEAR(MarSun1+10)=CalendarYear,MONTH(MarSun1+10)=3),MarSun1+10, "")</f>
        <v>41703</v>
      </c>
      <c r="F5" s="11">
        <f>IF(AND(YEAR(MarSun1+11)=CalendarYear,MONTH(MarSun1+11)=3),MarSun1+11, "")</f>
        <v>41704</v>
      </c>
      <c r="G5" s="11">
        <f>IF(AND(YEAR(MarSun1+12)=CalendarYear,MONTH(MarSun1+12)=3),MarSun1+12,"")</f>
        <v>41705</v>
      </c>
      <c r="H5" s="12">
        <f>IF(AND(YEAR(MarSun1+13)=CalendarYear,MONTH(MarSun1+13)=3),MarSun1+13, "")</f>
        <v>41706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IF(AND(YEAR(MarSun1+14)=CalendarYear,MONTH(MarSun1+14)=3),MarSun1+14, "")</f>
        <v>41707</v>
      </c>
      <c r="C7" s="11">
        <f>IF(AND(YEAR(MarSun1+15)=CalendarYear,MONTH(MarSun1+15)=3),MarSun1+15, "")</f>
        <v>41708</v>
      </c>
      <c r="D7" s="11">
        <f>IF(AND(YEAR(MarSun1+16)=CalendarYear,MONTH(MarSun1+16)=3),MarSun1+16, "")</f>
        <v>41709</v>
      </c>
      <c r="E7" s="11">
        <f>IF(AND(YEAR(MarSun1+17)=CalendarYear,MONTH(MarSun1+17)=3),MarSun1+17, "")</f>
        <v>41710</v>
      </c>
      <c r="F7" s="11">
        <f>IF(AND(YEAR(MarSun1+18)=CalendarYear,MONTH(MarSun1+18)=3),MarSun1+18, "")</f>
        <v>41711</v>
      </c>
      <c r="G7" s="11">
        <f>IF(AND(YEAR(MarSun1+19)=CalendarYear,MONTH(MarSun1+19)=3),MarSun1+19, "")</f>
        <v>41712</v>
      </c>
      <c r="H7" s="12">
        <f>IF(AND(YEAR(MarSun1+20)=CalendarYear,MONTH(MarSun1+20)=3),MarSun1+20, "")</f>
        <v>41713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IF(AND(YEAR(MarSun1+21)=CalendarYear,MONTH(MarSun1+21)=3),MarSun1+21, "")</f>
        <v>41714</v>
      </c>
      <c r="C9" s="19">
        <f>IF(AND(YEAR(MarSun1+22)=CalendarYear,MONTH(MarSun1+22)=3),MarSun1+22, "")</f>
        <v>41715</v>
      </c>
      <c r="D9" s="19">
        <f>IF(AND(YEAR(MarSun1+23)=CalendarYear,MONTH(MarSun1+23)=3),MarSun1+23, "")</f>
        <v>41716</v>
      </c>
      <c r="E9" s="19">
        <f>IF(AND(YEAR(MarSun1+24)=CalendarYear,MONTH(MarSun1+24)=3),MarSun1+24, "")</f>
        <v>41717</v>
      </c>
      <c r="F9" s="19">
        <f>IF(AND(YEAR(MarSun1+25)=CalendarYear,MONTH(MarSun1+25)=3),MarSun1+25, "")</f>
        <v>41718</v>
      </c>
      <c r="G9" s="19">
        <f>IF(AND(YEAR(MarSun1+26)=CalendarYear,MONTH(MarSun1+26)=3),MarSun1+26, "")</f>
        <v>41719</v>
      </c>
      <c r="H9" s="20">
        <f>IF(AND(YEAR(MarSun1+27)=CalendarYear,MONTH(MarSun1+27)=3),MarSun1+27, "")</f>
        <v>41720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IF(AND(YEAR(MarSun1+28)=CalendarYear,MONTH(MarSun1+28)=3),MarSun1+28, "")</f>
        <v>41721</v>
      </c>
      <c r="C11" s="19">
        <f>IF(AND(YEAR(MarSun1+29)=CalendarYear,MONTH(MarSun1+29)=3),MarSun1+29, "")</f>
        <v>41722</v>
      </c>
      <c r="D11" s="19">
        <f>IF(AND(YEAR(MarSun1+30)=CalendarYear,MONTH(MarSun1+30)=3),MarSun1+30, "")</f>
        <v>41723</v>
      </c>
      <c r="E11" s="19">
        <f>IF(AND(YEAR(MarSun1+31)=CalendarYear,MONTH(MarSun1+31)=3),MarSun1+31, "")</f>
        <v>41724</v>
      </c>
      <c r="F11" s="19">
        <f>IF(AND(YEAR(MarSun1+32)=CalendarYear,MONTH(MarSun1+32)=3),MarSun1+32, "")</f>
        <v>41725</v>
      </c>
      <c r="G11" s="19">
        <f>IF(AND(YEAR(MarSun1+33)=CalendarYear,MONTH(MarSun1+33)=3),MarSun1+33, "")</f>
        <v>41726</v>
      </c>
      <c r="H11" s="20">
        <f>IF(AND(YEAR(MarSun1+34)=CalendarYear,MONTH(MarSun1+34)=3),MarSun1+34, "")</f>
        <v>41727</v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18">
        <f>IF(AND(YEAR(MarSun1+35)=CalendarYear,MONTH(MarSun1+35)=3),MarSun1+35, "")</f>
        <v>41728</v>
      </c>
      <c r="C13" s="19">
        <f>IF(AND(YEAR(MarSun1+36)=CalendarYear,MONTH(MarSun1+36)=3),MarSun1+36, "")</f>
        <v>41729</v>
      </c>
      <c r="D13" s="38" t="s">
        <v>9</v>
      </c>
      <c r="E13" s="38"/>
      <c r="F13" s="38"/>
      <c r="G13" s="38"/>
      <c r="H13" s="39"/>
    </row>
    <row r="14" spans="2:8" ht="57.95" customHeight="1" thickBot="1">
      <c r="B14" s="26"/>
      <c r="C14" s="27"/>
      <c r="D14" s="35"/>
      <c r="E14" s="36"/>
      <c r="F14" s="36"/>
      <c r="G14" s="36"/>
      <c r="H14" s="37"/>
    </row>
  </sheetData>
  <mergeCells count="3">
    <mergeCell ref="B1:H1"/>
    <mergeCell ref="D14:H14"/>
    <mergeCell ref="D13:H13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4">
        <f>DATE(CalendarYear,4,1)</f>
        <v>41730</v>
      </c>
      <c r="C1" s="34"/>
      <c r="D1" s="34"/>
      <c r="E1" s="34"/>
      <c r="F1" s="34"/>
      <c r="G1" s="34"/>
      <c r="H1" s="34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 t="str">
        <f>IF(AND(YEAR(AprSun1)=CalendarYear,MONTH(AprSun1)=4),AprSun1, "")</f>
        <v/>
      </c>
      <c r="C3" s="11" t="str">
        <f>IF(AND(YEAR(AprSun1+1)=CalendarYear,MONTH(AprSun1+1)=4),AprSun1+1, "")</f>
        <v/>
      </c>
      <c r="D3" s="11">
        <f>IF(AND(YEAR(AprSun1+2)=CalendarYear,MONTH(AprSun1+2)=4),AprSun1+2, "")</f>
        <v>41730</v>
      </c>
      <c r="E3" s="11">
        <f>IF(AND(YEAR(AprSun1+3)=CalendarYear,MONTH(AprSun1+3)=4),AprSun1+3, "")</f>
        <v>41731</v>
      </c>
      <c r="F3" s="11">
        <f>IF(AND(YEAR(AprSun1+4)=CalendarYear,MONTH(AprSun1+4)=4),AprSun1+4, "")</f>
        <v>41732</v>
      </c>
      <c r="G3" s="11">
        <f>IF(AND(YEAR(AprSun1+5)=CalendarYear,MONTH(AprSun1+5)=4),AprSun1+5, "")</f>
        <v>41733</v>
      </c>
      <c r="H3" s="12">
        <f>IF(AND(YEAR(AprSun1+6)=CalendarYear,MONTH(AprSun1+6)=4),AprSun1+6, "")</f>
        <v>41734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IF(AND(YEAR(AprSun1+7)=CalendarYear,MONTH(AprSun1+7)=4),AprSun1+7, "")</f>
        <v>41735</v>
      </c>
      <c r="C5" s="11">
        <f>IF(AND(YEAR(AprSun1+8)=CalendarYear,MONTH(AprSun1+8)=4),AprSun1+8, "")</f>
        <v>41736</v>
      </c>
      <c r="D5" s="11">
        <f>IF(AND(YEAR(AprSun1+9)=CalendarYear,MONTH(AprSun1+9)=4),AprSun1+9, "")</f>
        <v>41737</v>
      </c>
      <c r="E5" s="11">
        <f>IF(AND(YEAR(AprSun1+10)=CalendarYear,MONTH(AprSun1+10)=4),AprSun1+10, "")</f>
        <v>41738</v>
      </c>
      <c r="F5" s="11">
        <f>IF(AND(YEAR(AprSun1+11)=CalendarYear,MONTH(AprSun1+11)=4),AprSun1+11, "")</f>
        <v>41739</v>
      </c>
      <c r="G5" s="11">
        <f>IF(AND(YEAR(AprSun1+12)=CalendarYear,MONTH(AprSun1+12)=4),AprSun1+12,"")</f>
        <v>41740</v>
      </c>
      <c r="H5" s="12">
        <f>IF(AND(YEAR(AprSun1+13)=CalendarYear,MONTH(AprSun1+13)=4),AprSun1+13, "")</f>
        <v>41741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IF(AND(YEAR(AprSun1+14)=CalendarYear,MONTH(AprSun1+14)=4),AprSun1+14, "")</f>
        <v>41742</v>
      </c>
      <c r="C7" s="11">
        <f>IF(AND(YEAR(AprSun1+15)=CalendarYear,MONTH(AprSun1+15)=4),AprSun1+15, "")</f>
        <v>41743</v>
      </c>
      <c r="D7" s="11">
        <f>IF(AND(YEAR(AprSun1+16)=CalendarYear,MONTH(AprSun1+16)=4),AprSun1+16, "")</f>
        <v>41744</v>
      </c>
      <c r="E7" s="11">
        <f>IF(AND(YEAR(AprSun1+17)=CalendarYear,MONTH(AprSun1+17)=4),AprSun1+17, "")</f>
        <v>41745</v>
      </c>
      <c r="F7" s="11">
        <f>IF(AND(YEAR(AprSun1+18)=CalendarYear,MONTH(AprSun1+18)=4),AprSun1+18, "")</f>
        <v>41746</v>
      </c>
      <c r="G7" s="11">
        <f>IF(AND(YEAR(AprSun1+19)=CalendarYear,MONTH(AprSun1+19)=4),AprSun1+19, "")</f>
        <v>41747</v>
      </c>
      <c r="H7" s="12">
        <f>IF(AND(YEAR(AprSun1+20)=CalendarYear,MONTH(AprSun1+20)=4),AprSun1+20, "")</f>
        <v>41748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IF(AND(YEAR(AprSun1+21)=CalendarYear,MONTH(AprSun1+21)=4),AprSun1+21, "")</f>
        <v>41749</v>
      </c>
      <c r="C9" s="19">
        <f>IF(AND(YEAR(AprSun1+22)=CalendarYear,MONTH(AprSun1+22)=4),AprSun1+22, "")</f>
        <v>41750</v>
      </c>
      <c r="D9" s="19">
        <f>IF(AND(YEAR(AprSun1+23)=CalendarYear,MONTH(AprSun1+23)=4),AprSun1+23, "")</f>
        <v>41751</v>
      </c>
      <c r="E9" s="19">
        <f>IF(AND(YEAR(AprSun1+24)=CalendarYear,MONTH(AprSun1+24)=4),AprSun1+24, "")</f>
        <v>41752</v>
      </c>
      <c r="F9" s="19">
        <f>IF(AND(YEAR(AprSun1+25)=CalendarYear,MONTH(AprSun1+25)=4),AprSun1+25, "")</f>
        <v>41753</v>
      </c>
      <c r="G9" s="19">
        <f>IF(AND(YEAR(AprSun1+26)=CalendarYear,MONTH(AprSun1+26)=4),AprSun1+26, "")</f>
        <v>41754</v>
      </c>
      <c r="H9" s="20">
        <f>IF(AND(YEAR(AprSun1+27)=CalendarYear,MONTH(AprSun1+27)=4),AprSun1+27, "")</f>
        <v>41755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IF(AND(YEAR(AprSun1+28)=CalendarYear,MONTH(AprSun1+28)=4),AprSun1+28, "")</f>
        <v>41756</v>
      </c>
      <c r="C11" s="19">
        <f>IF(AND(YEAR(AprSun1+29)=CalendarYear,MONTH(AprSun1+29)=4),AprSun1+29, "")</f>
        <v>41757</v>
      </c>
      <c r="D11" s="19">
        <f>IF(AND(YEAR(AprSun1+30)=CalendarYear,MONTH(AprSun1+30)=4),AprSun1+30, "")</f>
        <v>41758</v>
      </c>
      <c r="E11" s="19">
        <f>IF(AND(YEAR(AprSun1+31)=CalendarYear,MONTH(AprSun1+31)=4),AprSun1+31, "")</f>
        <v>41759</v>
      </c>
      <c r="F11" s="19" t="str">
        <f>IF(AND(YEAR(AprSun1+32)=CalendarYear,MONTH(AprSun1+32)=4),AprSun1+32, "")</f>
        <v/>
      </c>
      <c r="G11" s="19" t="str">
        <f>IF(AND(YEAR(AprSun1+33)=CalendarYear,MONTH(AprSun1+33)=4),AprSun1+33, "")</f>
        <v/>
      </c>
      <c r="H11" s="20" t="str">
        <f>IF(AND(YEAR(AprSun1+34)=CalendarYear,MONTH(AprSun1+34)=4),AprSun1+34, "")</f>
        <v/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18" t="str">
        <f>IF(AND(YEAR(AprSun1+35)=CalendarYear,MONTH(AprSun1+35)=4),AprSun1+35, "")</f>
        <v/>
      </c>
      <c r="C13" s="38" t="s">
        <v>10</v>
      </c>
      <c r="D13" s="38"/>
      <c r="E13" s="38"/>
      <c r="F13" s="38"/>
      <c r="G13" s="38"/>
      <c r="H13" s="39"/>
    </row>
    <row r="14" spans="2:8" ht="57.95" customHeight="1" thickBot="1">
      <c r="B14" s="21"/>
      <c r="C14" s="35"/>
      <c r="D14" s="36"/>
      <c r="E14" s="36"/>
      <c r="F14" s="36"/>
      <c r="G14" s="36"/>
      <c r="H14" s="37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4">
        <f>DATE(CalendarYear,5,1)</f>
        <v>41760</v>
      </c>
      <c r="C1" s="34"/>
      <c r="D1" s="34"/>
      <c r="E1" s="34"/>
      <c r="F1" s="34"/>
      <c r="G1" s="34"/>
      <c r="H1" s="34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 t="str">
        <f>IF(AND(YEAR(MaySun1)=CalendarYear,MONTH(MaySun1)=5),MaySun1, "")</f>
        <v/>
      </c>
      <c r="C3" s="11" t="str">
        <f>IF(AND(YEAR(MaySun1+1)=CalendarYear,MONTH(MaySun1+1)=5),MaySun1+1, "")</f>
        <v/>
      </c>
      <c r="D3" s="11" t="str">
        <f>IF(AND(YEAR(MaySun1+2)=CalendarYear,MONTH(MaySun1+2)=5),MaySun1+2, "")</f>
        <v/>
      </c>
      <c r="E3" s="11" t="str">
        <f>IF(AND(YEAR(MaySun1+3)=CalendarYear,MONTH(MaySun1+3)=5),MaySun1+3, "")</f>
        <v/>
      </c>
      <c r="F3" s="11">
        <f>IF(AND(YEAR(MaySun1+4)=CalendarYear,MONTH(MaySun1+4)=5),MaySun1+4, "")</f>
        <v>41760</v>
      </c>
      <c r="G3" s="11">
        <f>IF(AND(YEAR(MaySun1+5)=CalendarYear,MONTH(MaySun1+5)=5),MaySun1+5, "")</f>
        <v>41761</v>
      </c>
      <c r="H3" s="12">
        <f>IF(AND(YEAR(MaySun1+6)=CalendarYear,MONTH(MaySun1+6)=5),MaySun1+6, "")</f>
        <v>41762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IF(AND(YEAR(MaySun1+7)=CalendarYear,MONTH(MaySun1+7)=5),MaySun1+7, "")</f>
        <v>41763</v>
      </c>
      <c r="C5" s="11">
        <f>IF(AND(YEAR(MaySun1+8)=CalendarYear,MONTH(MaySun1+8)=5),MaySun1+8, "")</f>
        <v>41764</v>
      </c>
      <c r="D5" s="11">
        <f>IF(AND(YEAR(MaySun1+9)=CalendarYear,MONTH(MaySun1+9)=5),MaySun1+9, "")</f>
        <v>41765</v>
      </c>
      <c r="E5" s="11">
        <f>IF(AND(YEAR(MaySun1+10)=CalendarYear,MONTH(MaySun1+10)=5),MaySun1+10, "")</f>
        <v>41766</v>
      </c>
      <c r="F5" s="11">
        <f>IF(AND(YEAR(MaySun1+11)=CalendarYear,MONTH(MaySun1+11)=5),MaySun1+11, "")</f>
        <v>41767</v>
      </c>
      <c r="G5" s="11">
        <f>IF(AND(YEAR(MaySun1+12)=CalendarYear,MONTH(MaySun1+12)=5),MaySun1+12,"")</f>
        <v>41768</v>
      </c>
      <c r="H5" s="12">
        <f>IF(AND(YEAR(MaySun1+13)=CalendarYear,MONTH(MaySun1+13)=5),MaySun1+13, "")</f>
        <v>41769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IF(AND(YEAR(MaySun1+14)=CalendarYear,MONTH(MaySun1+14)=5),MaySun1+14, "")</f>
        <v>41770</v>
      </c>
      <c r="C7" s="11">
        <f>IF(AND(YEAR(MaySun1+15)=CalendarYear,MONTH(MaySun1+15)=5),MaySun1+15, "")</f>
        <v>41771</v>
      </c>
      <c r="D7" s="11">
        <f>IF(AND(YEAR(MaySun1+16)=CalendarYear,MONTH(MaySun1+16)=5),MaySun1+16, "")</f>
        <v>41772</v>
      </c>
      <c r="E7" s="11">
        <f>IF(AND(YEAR(MaySun1+17)=CalendarYear,MONTH(MaySun1+17)=5),MaySun1+17, "")</f>
        <v>41773</v>
      </c>
      <c r="F7" s="11">
        <f>IF(AND(YEAR(MaySun1+18)=CalendarYear,MONTH(MaySun1+18)=5),MaySun1+18, "")</f>
        <v>41774</v>
      </c>
      <c r="G7" s="11">
        <f>IF(AND(YEAR(MaySun1+19)=CalendarYear,MONTH(MaySun1+19)=5),MaySun1+19, "")</f>
        <v>41775</v>
      </c>
      <c r="H7" s="12">
        <f>IF(AND(YEAR(MaySun1+20)=CalendarYear,MONTH(MaySun1+20)=5),MaySun1+20, "")</f>
        <v>41776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IF(AND(YEAR(MaySun1+21)=CalendarYear,MONTH(MaySun1+21)=5),MaySun1+21, "")</f>
        <v>41777</v>
      </c>
      <c r="C9" s="19">
        <f>IF(AND(YEAR(MaySun1+22)=CalendarYear,MONTH(MaySun1+22)=5),MaySun1+22, "")</f>
        <v>41778</v>
      </c>
      <c r="D9" s="19">
        <f>IF(AND(YEAR(MaySun1+23)=CalendarYear,MONTH(MaySun1+23)=5),MaySun1+23, "")</f>
        <v>41779</v>
      </c>
      <c r="E9" s="19">
        <f>IF(AND(YEAR(MaySun1+24)=CalendarYear,MONTH(MaySun1+24)=5),MaySun1+24, "")</f>
        <v>41780</v>
      </c>
      <c r="F9" s="19">
        <f>IF(AND(YEAR(MaySun1+25)=CalendarYear,MONTH(MaySun1+25)=5),MaySun1+25, "")</f>
        <v>41781</v>
      </c>
      <c r="G9" s="19">
        <f>IF(AND(YEAR(MaySun1+26)=CalendarYear,MONTH(MaySun1+26)=5),MaySun1+26, "")</f>
        <v>41782</v>
      </c>
      <c r="H9" s="20">
        <f>IF(AND(YEAR(MaySun1+27)=CalendarYear,MONTH(MaySun1+27)=5),MaySun1+27, "")</f>
        <v>41783</v>
      </c>
    </row>
    <row r="10" spans="2:8" ht="57.95" customHeight="1">
      <c r="B10" s="28"/>
      <c r="C10" s="14"/>
      <c r="D10" s="15"/>
      <c r="E10" s="15"/>
      <c r="F10" s="15"/>
      <c r="G10" s="15"/>
      <c r="H10" s="16"/>
    </row>
    <row r="11" spans="2:8" ht="14.1" customHeight="1">
      <c r="B11" s="18">
        <f>IF(AND(YEAR(MaySun1+28)=CalendarYear,MONTH(MaySun1+28)=5),MaySun1+28, "")</f>
        <v>41784</v>
      </c>
      <c r="C11" s="19">
        <f>IF(AND(YEAR(MaySun1+29)=CalendarYear,MONTH(MaySun1+29)=5),MaySun1+29, "")</f>
        <v>41785</v>
      </c>
      <c r="D11" s="19">
        <f>IF(AND(YEAR(MaySun1+30)=CalendarYear,MONTH(MaySun1+30)=5),MaySun1+30, "")</f>
        <v>41786</v>
      </c>
      <c r="E11" s="19">
        <f>IF(AND(YEAR(MaySun1+31)=CalendarYear,MONTH(MaySun1+31)=5),MaySun1+31, "")</f>
        <v>41787</v>
      </c>
      <c r="F11" s="19">
        <f>IF(AND(YEAR(MaySun1+32)=CalendarYear,MONTH(MaySun1+32)=5),MaySun1+32, "")</f>
        <v>41788</v>
      </c>
      <c r="G11" s="19">
        <f>IF(AND(YEAR(MaySun1+33)=CalendarYear,MONTH(MaySun1+33)=5),MaySun1+33, "")</f>
        <v>41789</v>
      </c>
      <c r="H11" s="20">
        <f>IF(AND(YEAR(MaySun1+34)=CalendarYear,MONTH(MaySun1+34)=5),MaySun1+34, "")</f>
        <v>41790</v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29" t="str">
        <f>IF(AND(YEAR(MaySun1+35)=CalendarYear,MONTH(MaySun1+35)=5),MaySun1+35, "")</f>
        <v/>
      </c>
      <c r="C13" s="30" t="str">
        <f>IF(AND(YEAR(MaySun1+36)=CalendarYear,MONTH(MaySun1+36)=5),MaySun1+36, "")</f>
        <v/>
      </c>
      <c r="D13" s="38" t="s">
        <v>9</v>
      </c>
      <c r="E13" s="38"/>
      <c r="F13" s="38"/>
      <c r="G13" s="38"/>
      <c r="H13" s="39"/>
    </row>
    <row r="14" spans="2:8" ht="57.95" customHeight="1" thickBot="1">
      <c r="B14" s="21"/>
      <c r="C14" s="22"/>
      <c r="D14" s="35"/>
      <c r="E14" s="36"/>
      <c r="F14" s="36"/>
      <c r="G14" s="36"/>
      <c r="H14" s="37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4">
        <f>DATE(CalendarYear,6,1)</f>
        <v>41791</v>
      </c>
      <c r="C1" s="34"/>
      <c r="D1" s="34"/>
      <c r="E1" s="34"/>
      <c r="F1" s="34"/>
      <c r="G1" s="34"/>
      <c r="H1" s="34"/>
    </row>
    <row r="2" spans="2:8" ht="21.75" customHeight="1"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8" ht="14.1" customHeight="1">
      <c r="B3" s="10">
        <f>IF(AND(YEAR(JunSun1)=CalendarYear,MONTH(JunSun1)=6),JunSun1, "")</f>
        <v>41791</v>
      </c>
      <c r="C3" s="11">
        <f>IF(AND(YEAR(JunSun1+1)=CalendarYear,MONTH(JunSun1+1)=6),JunSun1+1, "")</f>
        <v>41792</v>
      </c>
      <c r="D3" s="11">
        <f>IF(AND(YEAR(JunSun1+2)=CalendarYear,MONTH(JunSun1+2)=6),JunSun1+2, "")</f>
        <v>41793</v>
      </c>
      <c r="E3" s="11">
        <f>IF(AND(YEAR(JunSun1+3)=CalendarYear,MONTH(JunSun1+3)=6),JunSun1+3, "")</f>
        <v>41794</v>
      </c>
      <c r="F3" s="11">
        <f>IF(AND(YEAR(JunSun1+4)=CalendarYear,MONTH(JunSun1+4)=6),JunSun1+4, "")</f>
        <v>41795</v>
      </c>
      <c r="G3" s="11">
        <f>IF(AND(YEAR(JunSun1+5)=CalendarYear,MONTH(JunSun1+5)=6),JunSun1+5, "")</f>
        <v>41796</v>
      </c>
      <c r="H3" s="12">
        <f>IF(AND(YEAR(JunSun1+6)=CalendarYear,MONTH(JunSun1+6)=6),JunSun1+6, "")</f>
        <v>41797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IF(AND(YEAR(JunSun1+7)=CalendarYear,MONTH(JunSun1+7)=6),JunSun1+7, "")</f>
        <v>41798</v>
      </c>
      <c r="C5" s="11">
        <f>IF(AND(YEAR(JunSun1+8)=CalendarYear,MONTH(JunSun1+8)=6),JunSun1+8, "")</f>
        <v>41799</v>
      </c>
      <c r="D5" s="11">
        <f>IF(AND(YEAR(JunSun1+9)=CalendarYear,MONTH(JunSun1+9)=6),JunSun1+9, "")</f>
        <v>41800</v>
      </c>
      <c r="E5" s="11">
        <f>IF(AND(YEAR(JunSun1+10)=CalendarYear,MONTH(JunSun1+10)=6),JunSun1+10, "")</f>
        <v>41801</v>
      </c>
      <c r="F5" s="11">
        <f>IF(AND(YEAR(JunSun1+11)=CalendarYear,MONTH(JunSun1+11)=6),JunSun1+11, "")</f>
        <v>41802</v>
      </c>
      <c r="G5" s="11">
        <f>IF(AND(YEAR(JunSun1+12)=CalendarYear,MONTH(JunSun1+12)=6),JunSun1+12,"")</f>
        <v>41803</v>
      </c>
      <c r="H5" s="12">
        <f>IF(AND(YEAR(JunSun1+13)=CalendarYear,MONTH(JunSun1+13)=6),JunSun1+13, "")</f>
        <v>41804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IF(AND(YEAR(JunSun1+14)=CalendarYear,MONTH(JunSun1+14)=6),JunSun1+14, "")</f>
        <v>41805</v>
      </c>
      <c r="C7" s="11">
        <f>IF(AND(YEAR(JunSun1+15)=CalendarYear,MONTH(JunSun1+15)=6),JunSun1+15, "")</f>
        <v>41806</v>
      </c>
      <c r="D7" s="11">
        <f>IF(AND(YEAR(JunSun1+16)=CalendarYear,MONTH(JunSun1+16)=6),JunSun1+16, "")</f>
        <v>41807</v>
      </c>
      <c r="E7" s="11">
        <f>IF(AND(YEAR(JunSun1+17)=CalendarYear,MONTH(JunSun1+17)=6),JunSun1+17, "")</f>
        <v>41808</v>
      </c>
      <c r="F7" s="11">
        <f>IF(AND(YEAR(JunSun1+18)=CalendarYear,MONTH(JunSun1+18)=6),JunSun1+18, "")</f>
        <v>41809</v>
      </c>
      <c r="G7" s="11">
        <f>IF(AND(YEAR(JunSun1+19)=CalendarYear,MONTH(JunSun1+19)=6),JunSun1+19, "")</f>
        <v>41810</v>
      </c>
      <c r="H7" s="12">
        <f>IF(AND(YEAR(JunSun1+20)=CalendarYear,MONTH(JunSun1+20)=6),JunSun1+20, "")</f>
        <v>41811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IF(AND(YEAR(JunSun1+21)=CalendarYear,MONTH(JunSun1+21)=6),JunSun1+21, "")</f>
        <v>41812</v>
      </c>
      <c r="C9" s="19">
        <f>IF(AND(YEAR(JunSun1+22)=CalendarYear,MONTH(JunSun1+22)=6),JunSun1+22, "")</f>
        <v>41813</v>
      </c>
      <c r="D9" s="19">
        <f>IF(AND(YEAR(JunSun1+23)=CalendarYear,MONTH(JunSun1+23)=6),JunSun1+23, "")</f>
        <v>41814</v>
      </c>
      <c r="E9" s="19">
        <f>IF(AND(YEAR(JunSun1+24)=CalendarYear,MONTH(JunSun1+24)=6),JunSun1+24, "")</f>
        <v>41815</v>
      </c>
      <c r="F9" s="19">
        <f>IF(AND(YEAR(JunSun1+25)=CalendarYear,MONTH(JunSun1+25)=6),JunSun1+25, "")</f>
        <v>41816</v>
      </c>
      <c r="G9" s="19">
        <f>IF(AND(YEAR(JunSun1+26)=CalendarYear,MONTH(JunSun1+26)=6),JunSun1+26, "")</f>
        <v>41817</v>
      </c>
      <c r="H9" s="20">
        <f>IF(AND(YEAR(JunSun1+27)=CalendarYear,MONTH(JunSun1+27)=6),JunSun1+27, "")</f>
        <v>41818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IF(AND(YEAR(JunSun1+28)=CalendarYear,MONTH(JunSun1+28)=6),JunSun1+28, "")</f>
        <v>41819</v>
      </c>
      <c r="C11" s="19">
        <f>IF(AND(YEAR(JunSun1+29)=CalendarYear,MONTH(JunSun1+29)=6),JunSun1+29, "")</f>
        <v>41820</v>
      </c>
      <c r="D11" s="19" t="str">
        <f>IF(AND(YEAR(JunSun1+30)=CalendarYear,MONTH(JunSun1+30)=6),JunSun1+30, "")</f>
        <v/>
      </c>
      <c r="E11" s="19" t="str">
        <f>IF(AND(YEAR(JunSun1+31)=CalendarYear,MONTH(JunSun1+31)=6),JunSun1+31, "")</f>
        <v/>
      </c>
      <c r="F11" s="19" t="str">
        <f>IF(AND(YEAR(JunSun1+32)=CalendarYear,MONTH(JunSun1+32)=6),JunSun1+32, "")</f>
        <v/>
      </c>
      <c r="G11" s="19" t="str">
        <f>IF(AND(YEAR(JunSun1+33)=CalendarYear,MONTH(JunSun1+33)=6),JunSun1+33, "")</f>
        <v/>
      </c>
      <c r="H11" s="20" t="str">
        <f>IF(AND(YEAR(JunSun1+34)=CalendarYear,MONTH(JunSun1+34)=6),JunSun1+34, "")</f>
        <v/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18" t="str">
        <f>IF(AND(YEAR(JunSun1+35)=CalendarYear,MONTH(JunSun1+35)=6),JunSun1+35, "")</f>
        <v/>
      </c>
      <c r="C13" s="38" t="s">
        <v>9</v>
      </c>
      <c r="D13" s="38"/>
      <c r="E13" s="38"/>
      <c r="F13" s="38"/>
      <c r="G13" s="38"/>
      <c r="H13" s="39"/>
    </row>
    <row r="14" spans="2:8" ht="57.95" customHeight="1" thickBot="1">
      <c r="B14" s="21"/>
      <c r="C14" s="35"/>
      <c r="D14" s="36"/>
      <c r="E14" s="36"/>
      <c r="F14" s="36"/>
      <c r="G14" s="36"/>
      <c r="H14" s="37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4">
        <f>DATE(CalendarYear,7,1)</f>
        <v>41821</v>
      </c>
      <c r="C1" s="34"/>
      <c r="D1" s="34"/>
      <c r="E1" s="34"/>
      <c r="F1" s="34"/>
      <c r="G1" s="34"/>
      <c r="H1" s="34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 t="str">
        <f>IF(AND(YEAR(JulSun1)=CalendarYear,MONTH(JulSun1)=7),JulSun1, "")</f>
        <v/>
      </c>
      <c r="C3" s="11" t="str">
        <f>IF(AND(YEAR(JulSun1+1)=CalendarYear,MONTH(JulSun1+1)=7),JulSun1+1, "")</f>
        <v/>
      </c>
      <c r="D3" s="11">
        <f>IF(AND(YEAR(JulSun1+2)=CalendarYear,MONTH(JulSun1+2)=7),JulSun1+2, "")</f>
        <v>41821</v>
      </c>
      <c r="E3" s="11">
        <f>IF(AND(YEAR(JulSun1+3)=CalendarYear,MONTH(JulSun1+3)=7),JulSun1+3, "")</f>
        <v>41822</v>
      </c>
      <c r="F3" s="11">
        <f>IF(AND(YEAR(JulSun1+4)=CalendarYear,MONTH(JulSun1+4)=7),JulSun1+4, "")</f>
        <v>41823</v>
      </c>
      <c r="G3" s="11">
        <f>IF(AND(YEAR(JulSun1+5)=CalendarYear,MONTH(JulSun1+5)=7),JulSun1+5, "")</f>
        <v>41824</v>
      </c>
      <c r="H3" s="12">
        <f>IF(AND(YEAR(JulSun1+6)=CalendarYear,MONTH(JulSun1+6)=7),JulSun1+6, "")</f>
        <v>41825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IF(AND(YEAR(JulSun1+7)=CalendarYear,MONTH(JulSun1+7)=7),JulSun1+7, "")</f>
        <v>41826</v>
      </c>
      <c r="C5" s="11">
        <f>IF(AND(YEAR(JulSun1+8)=CalendarYear,MONTH(JulSun1+8)=7),JulSun1+8, "")</f>
        <v>41827</v>
      </c>
      <c r="D5" s="11">
        <f>IF(AND(YEAR(JulSun1+9)=CalendarYear,MONTH(JulSun1+9)=7),JulSun1+9, "")</f>
        <v>41828</v>
      </c>
      <c r="E5" s="11">
        <f>IF(AND(YEAR(JulSun1+10)=CalendarYear,MONTH(JulSun1+10)=7),JulSun1+10, "")</f>
        <v>41829</v>
      </c>
      <c r="F5" s="11">
        <f>IF(AND(YEAR(JulSun1+11)=CalendarYear,MONTH(JulSun1+11)=7),JulSun1+11, "")</f>
        <v>41830</v>
      </c>
      <c r="G5" s="11">
        <f>IF(AND(YEAR(JulSun1+12)=CalendarYear,MONTH(JulSun1+12)=7),JulSun1+12,"")</f>
        <v>41831</v>
      </c>
      <c r="H5" s="12">
        <f>IF(AND(YEAR(JulSun1+13)=CalendarYear,MONTH(JulSun1+13)=7),JulSun1+13, "")</f>
        <v>41832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IF(AND(YEAR(JulSun1+14)=CalendarYear,MONTH(JulSun1+14)=7),JulSun1+14, "")</f>
        <v>41833</v>
      </c>
      <c r="C7" s="11">
        <f>IF(AND(YEAR(JulSun1+15)=CalendarYear,MONTH(JulSun1+15)=7),JulSun1+15, "")</f>
        <v>41834</v>
      </c>
      <c r="D7" s="11">
        <f>IF(AND(YEAR(JulSun1+16)=CalendarYear,MONTH(JulSun1+16)=7),JulSun1+16, "")</f>
        <v>41835</v>
      </c>
      <c r="E7" s="11">
        <f>IF(AND(YEAR(JulSun1+17)=CalendarYear,MONTH(JulSun1+17)=7),JulSun1+17, "")</f>
        <v>41836</v>
      </c>
      <c r="F7" s="11">
        <f>IF(AND(YEAR(JulSun1+18)=CalendarYear,MONTH(JulSun1+18)=7),JulSun1+18, "")</f>
        <v>41837</v>
      </c>
      <c r="G7" s="11">
        <f>IF(AND(YEAR(JulSun1+19)=CalendarYear,MONTH(JulSun1+19)=7),JulSun1+19, "")</f>
        <v>41838</v>
      </c>
      <c r="H7" s="12">
        <f>IF(AND(YEAR(JulSun1+20)=CalendarYear,MONTH(JulSun1+20)=7),JulSun1+20, "")</f>
        <v>41839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IF(AND(YEAR(JulSun1+21)=CalendarYear,MONTH(JulSun1+21)=7),JulSun1+21, "")</f>
        <v>41840</v>
      </c>
      <c r="C9" s="19">
        <f>IF(AND(YEAR(JulSun1+22)=CalendarYear,MONTH(JulSun1+22)=7),JulSun1+22, "")</f>
        <v>41841</v>
      </c>
      <c r="D9" s="19">
        <f>IF(AND(YEAR(JulSun1+23)=CalendarYear,MONTH(JulSun1+23)=7),JulSun1+23, "")</f>
        <v>41842</v>
      </c>
      <c r="E9" s="19">
        <f>IF(AND(YEAR(JulSun1+24)=CalendarYear,MONTH(JulSun1+24)=7),JulSun1+24, "")</f>
        <v>41843</v>
      </c>
      <c r="F9" s="19">
        <f>IF(AND(YEAR(JulSun1+25)=CalendarYear,MONTH(JulSun1+25)=7),JulSun1+25, "")</f>
        <v>41844</v>
      </c>
      <c r="G9" s="19">
        <f>IF(AND(YEAR(JulSun1+26)=CalendarYear,MONTH(JulSun1+26)=7),JulSun1+26, "")</f>
        <v>41845</v>
      </c>
      <c r="H9" s="20">
        <f>IF(AND(YEAR(JulSun1+27)=CalendarYear,MONTH(JulSun1+27)=7),JulSun1+27, "")</f>
        <v>41846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IF(AND(YEAR(JulSun1+28)=CalendarYear,MONTH(JulSun1+28)=7),JulSun1+28, "")</f>
        <v>41847</v>
      </c>
      <c r="C11" s="19">
        <f>IF(AND(YEAR(JulSun1+29)=CalendarYear,MONTH(JulSun1+29)=7),JulSun1+29, "")</f>
        <v>41848</v>
      </c>
      <c r="D11" s="19">
        <f>IF(AND(YEAR(JulSun1+30)=CalendarYear,MONTH(JulSun1+30)=7),JulSun1+30, "")</f>
        <v>41849</v>
      </c>
      <c r="E11" s="19">
        <f>IF(AND(YEAR(JulSun1+31)=CalendarYear,MONTH(JulSun1+31)=7),JulSun1+31, "")</f>
        <v>41850</v>
      </c>
      <c r="F11" s="19">
        <f>IF(AND(YEAR(JulSun1+32)=CalendarYear,MONTH(JulSun1+32)=7),JulSun1+32, "")</f>
        <v>41851</v>
      </c>
      <c r="G11" s="19" t="str">
        <f>IF(AND(YEAR(JulSun1+33)=CalendarYear,MONTH(JulSun1+33)=7),JulSun1+33, "")</f>
        <v/>
      </c>
      <c r="H11" s="20" t="str">
        <f>IF(AND(YEAR(JulSun1+34)=CalendarYear,MONTH(JulSun1+34)=7),JulSun1+34, "")</f>
        <v/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29" t="str">
        <f>IF(AND(YEAR(JulSun1+35)=CalendarYear,MONTH(JulSun1+35)=7),JulSun1+35, "")</f>
        <v/>
      </c>
      <c r="C13" s="30" t="str">
        <f>IF(AND(YEAR(JulSun1+36)=CalendarYear,MONTH(JulSun1+36)=7),JulSun1+36, "")</f>
        <v/>
      </c>
      <c r="D13" s="38" t="s">
        <v>9</v>
      </c>
      <c r="E13" s="38"/>
      <c r="F13" s="38"/>
      <c r="G13" s="38"/>
      <c r="H13" s="39"/>
    </row>
    <row r="14" spans="2:8" ht="57.95" customHeight="1" thickBot="1">
      <c r="B14" s="21"/>
      <c r="C14" s="22"/>
      <c r="D14" s="35"/>
      <c r="E14" s="36"/>
      <c r="F14" s="36"/>
      <c r="G14" s="36"/>
      <c r="H14" s="37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4">
        <f>DATE(CalendarYear,8,1)</f>
        <v>41852</v>
      </c>
      <c r="C1" s="34"/>
      <c r="D1" s="34"/>
      <c r="E1" s="34"/>
      <c r="F1" s="34"/>
      <c r="G1" s="34"/>
      <c r="H1" s="34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 t="str">
        <f>IF(AND(YEAR(AugSun1)=CalendarYear,MONTH(AugSun1)=8),AugSun1, "")</f>
        <v/>
      </c>
      <c r="C3" s="11" t="str">
        <f>IF(AND(YEAR(AugSun1+1)=CalendarYear,MONTH(AugSun1+1)=8),AugSun1+1, "")</f>
        <v/>
      </c>
      <c r="D3" s="11" t="str">
        <f>IF(AND(YEAR(AugSun1+2)=CalendarYear,MONTH(AugSun1+2)=8),AugSun1+2, "")</f>
        <v/>
      </c>
      <c r="E3" s="11" t="str">
        <f>IF(AND(YEAR(AugSun1+3)=CalendarYear,MONTH(AugSun1+3)=8),AugSun1+3, "")</f>
        <v/>
      </c>
      <c r="F3" s="11" t="str">
        <f>IF(AND(YEAR(AugSun1+4)=CalendarYear,MONTH(AugSun1+4)=8),AugSun1+4, "")</f>
        <v/>
      </c>
      <c r="G3" s="11">
        <f>IF(AND(YEAR(AugSun1+5)=CalendarYear,MONTH(AugSun1+5)=8),AugSun1+5, "")</f>
        <v>41852</v>
      </c>
      <c r="H3" s="12">
        <f>IF(AND(YEAR(AugSun1+6)=CalendarYear,MONTH(AugSun1+6)=8),AugSun1+6, "")</f>
        <v>41853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IF(AND(YEAR(AugSun1+7)=CalendarYear,MONTH(AugSun1+7)=8),AugSun1+7, "")</f>
        <v>41854</v>
      </c>
      <c r="C5" s="11">
        <f>IF(AND(YEAR(AugSun1+8)=CalendarYear,MONTH(AugSun1+8)=8),AugSun1+8, "")</f>
        <v>41855</v>
      </c>
      <c r="D5" s="11">
        <f>IF(AND(YEAR(AugSun1+9)=CalendarYear,MONTH(AugSun1+9)=8),AugSun1+9, "")</f>
        <v>41856</v>
      </c>
      <c r="E5" s="11">
        <f>IF(AND(YEAR(AugSun1+10)=CalendarYear,MONTH(AugSun1+10)=8),AugSun1+10, "")</f>
        <v>41857</v>
      </c>
      <c r="F5" s="11">
        <f>IF(AND(YEAR(AugSun1+11)=CalendarYear,MONTH(AugSun1+11)=8),AugSun1+11, "")</f>
        <v>41858</v>
      </c>
      <c r="G5" s="11">
        <f>IF(AND(YEAR(AugSun1+12)=CalendarYear,MONTH(AugSun1+12)=8),AugSun1+12,"")</f>
        <v>41859</v>
      </c>
      <c r="H5" s="12">
        <f>IF(AND(YEAR(AugSun1+13)=CalendarYear,MONTH(AugSun1+13)=8),AugSun1+13, "")</f>
        <v>41860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IF(AND(YEAR(AugSun1+14)=CalendarYear,MONTH(AugSun1+14)=8),AugSun1+14, "")</f>
        <v>41861</v>
      </c>
      <c r="C7" s="11">
        <f>IF(AND(YEAR(AugSun1+15)=CalendarYear,MONTH(AugSun1+15)=8),AugSun1+15, "")</f>
        <v>41862</v>
      </c>
      <c r="D7" s="11">
        <f>IF(AND(YEAR(AugSun1+16)=CalendarYear,MONTH(AugSun1+16)=8),AugSun1+16, "")</f>
        <v>41863</v>
      </c>
      <c r="E7" s="11">
        <f>IF(AND(YEAR(AugSun1+17)=CalendarYear,MONTH(AugSun1+17)=8),AugSun1+17, "")</f>
        <v>41864</v>
      </c>
      <c r="F7" s="11">
        <f>IF(AND(YEAR(AugSun1+18)=CalendarYear,MONTH(AugSun1+18)=8),AugSun1+18, "")</f>
        <v>41865</v>
      </c>
      <c r="G7" s="11">
        <f>IF(AND(YEAR(AugSun1+19)=CalendarYear,MONTH(AugSun1+19)=8),AugSun1+19, "")</f>
        <v>41866</v>
      </c>
      <c r="H7" s="12">
        <f>IF(AND(YEAR(AugSun1+20)=CalendarYear,MONTH(AugSun1+20)=8),AugSun1+20, "")</f>
        <v>41867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IF(AND(YEAR(AugSun1+21)=CalendarYear,MONTH(AugSun1+21)=8),AugSun1+21, "")</f>
        <v>41868</v>
      </c>
      <c r="C9" s="19">
        <f>IF(AND(YEAR(AugSun1+22)=CalendarYear,MONTH(AugSun1+22)=8),AugSun1+22, "")</f>
        <v>41869</v>
      </c>
      <c r="D9" s="19">
        <f>IF(AND(YEAR(AugSun1+23)=CalendarYear,MONTH(AugSun1+23)=8),AugSun1+23, "")</f>
        <v>41870</v>
      </c>
      <c r="E9" s="19">
        <f>IF(AND(YEAR(AugSun1+24)=CalendarYear,MONTH(AugSun1+24)=8),AugSun1+24, "")</f>
        <v>41871</v>
      </c>
      <c r="F9" s="19">
        <f>IF(AND(YEAR(AugSun1+25)=CalendarYear,MONTH(AugSun1+25)=8),AugSun1+25, "")</f>
        <v>41872</v>
      </c>
      <c r="G9" s="19">
        <f>IF(AND(YEAR(AugSun1+26)=CalendarYear,MONTH(AugSun1+26)=8),AugSun1+26, "")</f>
        <v>41873</v>
      </c>
      <c r="H9" s="20">
        <f>IF(AND(YEAR(AugSun1+27)=CalendarYear,MONTH(AugSun1+27)=8),AugSun1+27, "")</f>
        <v>41874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IF(AND(YEAR(AugSun1+28)=CalendarYear,MONTH(AugSun1+28)=8),AugSun1+28, "")</f>
        <v>41875</v>
      </c>
      <c r="C11" s="19">
        <f>IF(AND(YEAR(AugSun1+29)=CalendarYear,MONTH(AugSun1+29)=8),AugSun1+29, "")</f>
        <v>41876</v>
      </c>
      <c r="D11" s="19">
        <f>IF(AND(YEAR(AugSun1+30)=CalendarYear,MONTH(AugSun1+30)=8),AugSun1+30, "")</f>
        <v>41877</v>
      </c>
      <c r="E11" s="19">
        <f>IF(AND(YEAR(AugSun1+31)=CalendarYear,MONTH(AugSun1+31)=8),AugSun1+31, "")</f>
        <v>41878</v>
      </c>
      <c r="F11" s="19">
        <f>IF(AND(YEAR(AugSun1+32)=CalendarYear,MONTH(AugSun1+32)=8),AugSun1+32, "")</f>
        <v>41879</v>
      </c>
      <c r="G11" s="19">
        <f>IF(AND(YEAR(AugSun1+33)=CalendarYear,MONTH(AugSun1+33)=8),AugSun1+33, "")</f>
        <v>41880</v>
      </c>
      <c r="H11" s="20">
        <f>IF(AND(YEAR(AugSun1+34)=CalendarYear,MONTH(AugSun1+34)=8),AugSun1+34, "")</f>
        <v>41881</v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29">
        <f>IF(AND(YEAR(AugSun1+35)=CalendarYear,MONTH(AugSun1+35)=8),AugSun1+35, "")</f>
        <v>41882</v>
      </c>
      <c r="C13" s="30" t="str">
        <f>IF(AND(YEAR(AugSun1+36)=CalendarYear,MONTH(AugSun1+36)=8),AugSun1+36, "")</f>
        <v/>
      </c>
      <c r="D13" s="38" t="s">
        <v>9</v>
      </c>
      <c r="E13" s="38"/>
      <c r="F13" s="38"/>
      <c r="G13" s="38"/>
      <c r="H13" s="39"/>
    </row>
    <row r="14" spans="2:8" ht="57.95" customHeight="1" thickBot="1">
      <c r="B14" s="21"/>
      <c r="C14" s="22"/>
      <c r="D14" s="35"/>
      <c r="E14" s="36"/>
      <c r="F14" s="36"/>
      <c r="G14" s="36"/>
      <c r="H14" s="37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4">
        <f>DATE(CalendarYear,9,1)</f>
        <v>41883</v>
      </c>
      <c r="C1" s="34"/>
      <c r="D1" s="34"/>
      <c r="E1" s="34"/>
      <c r="F1" s="34"/>
      <c r="G1" s="34"/>
      <c r="H1" s="34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 t="str">
        <f>IF(AND(YEAR(SepSun1)=CalendarYear,MONTH(SepSun1)=9),SepSun1, "")</f>
        <v/>
      </c>
      <c r="C3" s="11">
        <f>IF(AND(YEAR(SepSun1+1)=CalendarYear,MONTH(SepSun1+1)=9),SepSun1+1, "")</f>
        <v>41883</v>
      </c>
      <c r="D3" s="11">
        <f>IF(AND(YEAR(SepSun1+2)=CalendarYear,MONTH(SepSun1+2)=9),SepSun1+2, "")</f>
        <v>41884</v>
      </c>
      <c r="E3" s="11">
        <f>IF(AND(YEAR(SepSun1+3)=CalendarYear,MONTH(SepSun1+3)=9),SepSun1+3, "")</f>
        <v>41885</v>
      </c>
      <c r="F3" s="11">
        <f>IF(AND(YEAR(SepSun1+4)=CalendarYear,MONTH(SepSun1+4)=9),SepSun1+4, "")</f>
        <v>41886</v>
      </c>
      <c r="G3" s="11">
        <f>IF(AND(YEAR(SepSun1+5)=CalendarYear,MONTH(SepSun1+5)=9),SepSun1+5, "")</f>
        <v>41887</v>
      </c>
      <c r="H3" s="12">
        <f>IF(AND(YEAR(SepSun1+6)=CalendarYear,MONTH(SepSun1+6)=9),SepSun1+6, "")</f>
        <v>41888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IF(AND(YEAR(SepSun1+7)=CalendarYear,MONTH(SepSun1+7)=9),SepSun1+7, "")</f>
        <v>41889</v>
      </c>
      <c r="C5" s="11">
        <f>IF(AND(YEAR(SepSun1+8)=CalendarYear,MONTH(SepSun1+8)=9),SepSun1+8, "")</f>
        <v>41890</v>
      </c>
      <c r="D5" s="11">
        <f>IF(AND(YEAR(SepSun1+9)=CalendarYear,MONTH(SepSun1+9)=9),SepSun1+9, "")</f>
        <v>41891</v>
      </c>
      <c r="E5" s="11">
        <f>IF(AND(YEAR(SepSun1+10)=CalendarYear,MONTH(SepSun1+10)=9),SepSun1+10, "")</f>
        <v>41892</v>
      </c>
      <c r="F5" s="11">
        <f>IF(AND(YEAR(SepSun1+11)=CalendarYear,MONTH(SepSun1+11)=9),SepSun1+11, "")</f>
        <v>41893</v>
      </c>
      <c r="G5" s="11">
        <f>IF(AND(YEAR(SepSun1+12)=CalendarYear,MONTH(SepSun1+12)=9),SepSun1+12,"")</f>
        <v>41894</v>
      </c>
      <c r="H5" s="12">
        <f>IF(AND(YEAR(SepSun1+13)=CalendarYear,MONTH(SepSun1+13)=9),SepSun1+13, "")</f>
        <v>41895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IF(AND(YEAR(SepSun1+14)=CalendarYear,MONTH(SepSun1+14)=9),SepSun1+14, "")</f>
        <v>41896</v>
      </c>
      <c r="C7" s="11">
        <f>IF(AND(YEAR(SepSun1+15)=CalendarYear,MONTH(SepSun1+15)=9),SepSun1+15, "")</f>
        <v>41897</v>
      </c>
      <c r="D7" s="11">
        <f>IF(AND(YEAR(SepSun1+16)=CalendarYear,MONTH(SepSun1+16)=9),SepSun1+16, "")</f>
        <v>41898</v>
      </c>
      <c r="E7" s="11">
        <f>IF(AND(YEAR(SepSun1+17)=CalendarYear,MONTH(SepSun1+17)=9),SepSun1+17, "")</f>
        <v>41899</v>
      </c>
      <c r="F7" s="11">
        <f>IF(AND(YEAR(SepSun1+18)=CalendarYear,MONTH(SepSun1+18)=9),SepSun1+18, "")</f>
        <v>41900</v>
      </c>
      <c r="G7" s="11">
        <f>IF(AND(YEAR(SepSun1+19)=CalendarYear,MONTH(SepSun1+19)=9),SepSun1+19, "")</f>
        <v>41901</v>
      </c>
      <c r="H7" s="12">
        <f>IF(AND(YEAR(SepSun1+20)=CalendarYear,MONTH(SepSun1+20)=9),SepSun1+20, "")</f>
        <v>41902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IF(AND(YEAR(SepSun1+21)=CalendarYear,MONTH(SepSun1+21)=9),SepSun1+21, "")</f>
        <v>41903</v>
      </c>
      <c r="C9" s="19">
        <f>IF(AND(YEAR(SepSun1+22)=CalendarYear,MONTH(SepSun1+22)=9),SepSun1+22, "")</f>
        <v>41904</v>
      </c>
      <c r="D9" s="19">
        <f>IF(AND(YEAR(SepSun1+23)=CalendarYear,MONTH(SepSun1+23)=9),SepSun1+23, "")</f>
        <v>41905</v>
      </c>
      <c r="E9" s="19">
        <f>IF(AND(YEAR(SepSun1+24)=CalendarYear,MONTH(SepSun1+24)=9),SepSun1+24, "")</f>
        <v>41906</v>
      </c>
      <c r="F9" s="19">
        <f>IF(AND(YEAR(SepSun1+25)=CalendarYear,MONTH(SepSun1+25)=9),SepSun1+25, "")</f>
        <v>41907</v>
      </c>
      <c r="G9" s="19">
        <f>IF(AND(YEAR(SepSun1+26)=CalendarYear,MONTH(SepSun1+26)=9),SepSun1+26, "")</f>
        <v>41908</v>
      </c>
      <c r="H9" s="20">
        <f>IF(AND(YEAR(SepSun1+27)=CalendarYear,MONTH(SepSun1+27)=9),SepSun1+27, "")</f>
        <v>41909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IF(AND(YEAR(SepSun1+28)=CalendarYear,MONTH(SepSun1+28)=9),SepSun1+28, "")</f>
        <v>41910</v>
      </c>
      <c r="C11" s="19">
        <f>IF(AND(YEAR(SepSun1+29)=CalendarYear,MONTH(SepSun1+29)=9),SepSun1+29, "")</f>
        <v>41911</v>
      </c>
      <c r="D11" s="19">
        <f>IF(AND(YEAR(SepSun1+30)=CalendarYear,MONTH(SepSun1+30)=9),SepSun1+30, "")</f>
        <v>41912</v>
      </c>
      <c r="E11" s="19" t="str">
        <f>IF(AND(YEAR(SepSun1+31)=CalendarYear,MONTH(SepSun1+31)=9),SepSun1+31, "")</f>
        <v/>
      </c>
      <c r="F11" s="19" t="str">
        <f>IF(AND(YEAR(SepSun1+32)=CalendarYear,MONTH(SepSun1+32)=9),SepSun1+32, "")</f>
        <v/>
      </c>
      <c r="G11" s="19" t="str">
        <f>IF(AND(YEAR(SepSun1+33)=CalendarYear,MONTH(SepSun1+33)=9),SepSun1+33, "")</f>
        <v/>
      </c>
      <c r="H11" s="20" t="str">
        <f>IF(AND(YEAR(SepSun1+34)=CalendarYear,MONTH(SepSun1+34)=9),SepSun1+34, "")</f>
        <v/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29" t="str">
        <f>IF(AND(YEAR(SepSun1+35)=CalendarYear,MONTH(SepSun1+35)=9),SepSun1+35, "")</f>
        <v/>
      </c>
      <c r="C13" s="38" t="s">
        <v>9</v>
      </c>
      <c r="D13" s="38"/>
      <c r="E13" s="38"/>
      <c r="F13" s="38"/>
      <c r="G13" s="38"/>
      <c r="H13" s="39"/>
    </row>
    <row r="14" spans="2:8" ht="57.95" customHeight="1" thickBot="1">
      <c r="B14" s="21"/>
      <c r="C14" s="35"/>
      <c r="D14" s="36"/>
      <c r="E14" s="36"/>
      <c r="F14" s="36"/>
      <c r="G14" s="36"/>
      <c r="H14" s="37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3</vt:i4>
      </vt:variant>
    </vt:vector>
  </HeadingPairs>
  <TitlesOfParts>
    <vt:vector size="16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Lookup List</vt:lpstr>
      <vt:lpstr>CalendarYear</vt:lpstr>
      <vt:lpstr>Jan!Print_Area</vt:lpstr>
      <vt:lpstr>Year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微软用户</cp:lastModifiedBy>
  <dcterms:created xsi:type="dcterms:W3CDTF">2001-05-02T15:52:45Z</dcterms:created>
  <dcterms:modified xsi:type="dcterms:W3CDTF">2014-12-19T13:27:24Z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TC102851621033</vt:lpwstr>
  </property>
</Properties>
</file>