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シート1" sheetId="1" r:id="rId3"/>
  </sheets>
  <definedNames/>
  <calcPr/>
</workbook>
</file>

<file path=xl/sharedStrings.xml><?xml version="1.0" encoding="utf-8"?>
<sst xmlns="http://schemas.openxmlformats.org/spreadsheetml/2006/main" count="55" uniqueCount="43">
  <si>
    <t> 直列共振回路の測定1</t>
  </si>
  <si>
    <t>L:</t>
  </si>
  <si>
    <t>C:</t>
  </si>
  <si>
    <r>
      <t>ω</t>
    </r>
    <r>
      <rPr>
        <sz val="6.0"/>
      </rPr>
      <t>0</t>
    </r>
    <r>
      <t>:</t>
    </r>
  </si>
  <si>
    <r>
      <t>f</t>
    </r>
    <r>
      <rPr>
        <sz val="6.0"/>
      </rPr>
      <t>0</t>
    </r>
    <r>
      <t>:</t>
    </r>
  </si>
  <si>
    <t>Q=141.98 のとき</t>
  </si>
  <si>
    <t>R:</t>
  </si>
  <si>
    <t>VR'として実際にプロットする値</t>
  </si>
  <si>
    <t>周波数f [kHz]</t>
  </si>
  <si>
    <r>
      <t>V</t>
    </r>
    <r>
      <rPr>
        <sz val="6.0"/>
      </rPr>
      <t>0</t>
    </r>
    <r>
      <t xml:space="preserve"> [V]</t>
    </r>
  </si>
  <si>
    <r>
      <t>V</t>
    </r>
    <r>
      <rPr>
        <sz val="6.0"/>
      </rPr>
      <t>R</t>
    </r>
    <r>
      <t xml:space="preserve"> [V]</t>
    </r>
  </si>
  <si>
    <r>
      <t>V</t>
    </r>
    <r>
      <rPr>
        <sz val="6.0"/>
      </rPr>
      <t>R</t>
    </r>
    <r>
      <t>' [V]</t>
    </r>
  </si>
  <si>
    <r>
      <t>f</t>
    </r>
    <r>
      <rPr>
        <sz val="6.0"/>
      </rPr>
      <t>0</t>
    </r>
    <r>
      <t>のときを1.0としたV</t>
    </r>
    <r>
      <rPr>
        <sz val="6.0"/>
      </rPr>
      <t>R</t>
    </r>
    <r>
      <t>'</t>
    </r>
  </si>
  <si>
    <t>Δt [μs]</t>
  </si>
  <si>
    <t>位相差 [°]</t>
  </si>
  <si>
    <t>1/√2=</t>
  </si>
  <si>
    <r>
      <t>基準化したV</t>
    </r>
    <r>
      <rPr>
        <sz val="6.0"/>
      </rPr>
      <t>R</t>
    </r>
    <r>
      <t>'(Q=141.98)</t>
    </r>
  </si>
  <si>
    <r>
      <t>基準化したV</t>
    </r>
    <r>
      <rPr>
        <sz val="6.0"/>
      </rPr>
      <t>R</t>
    </r>
    <r>
      <t>'(Q=17.00)</t>
    </r>
  </si>
  <si>
    <t>Q=141.98の</t>
  </si>
  <si>
    <t>2Δf=</t>
  </si>
  <si>
    <t>Qexp=</t>
  </si>
  <si>
    <t>寄生抵抗r=</t>
  </si>
  <si>
    <t>寄生抵抗考慮Q+r=</t>
  </si>
  <si>
    <t>Q=17.00の</t>
  </si>
  <si>
    <r>
      <t>f</t>
    </r>
    <r>
      <rPr>
        <sz val="6.0"/>
      </rPr>
      <t>0</t>
    </r>
    <r>
      <t>-&gt;</t>
    </r>
  </si>
  <si>
    <t>Q=17.00のとき</t>
  </si>
  <si>
    <r>
      <t>V</t>
    </r>
    <r>
      <rPr>
        <sz val="6.0"/>
      </rPr>
      <t>0</t>
    </r>
    <r>
      <t xml:space="preserve"> [V]</t>
    </r>
  </si>
  <si>
    <r>
      <t>V</t>
    </r>
    <r>
      <rPr>
        <sz val="6.0"/>
      </rPr>
      <t>R</t>
    </r>
    <r>
      <t xml:space="preserve"> [V]</t>
    </r>
  </si>
  <si>
    <r>
      <t>V</t>
    </r>
    <r>
      <rPr>
        <sz val="6.0"/>
      </rPr>
      <t>R</t>
    </r>
    <r>
      <t>' [V]</t>
    </r>
  </si>
  <si>
    <r>
      <t>f</t>
    </r>
    <r>
      <rPr>
        <sz val="6.0"/>
      </rPr>
      <t>0</t>
    </r>
    <r>
      <t>のときを1.0としたV</t>
    </r>
    <r>
      <rPr>
        <sz val="6.0"/>
      </rPr>
      <t>R</t>
    </r>
    <r>
      <t>'</t>
    </r>
  </si>
  <si>
    <t>位相差[°]</t>
  </si>
  <si>
    <r>
      <t>f</t>
    </r>
    <r>
      <rPr>
        <sz val="6.0"/>
      </rPr>
      <t>0</t>
    </r>
    <r>
      <t>-&gt;</t>
    </r>
  </si>
  <si>
    <t>直列共振回路の測定2</t>
  </si>
  <si>
    <t>Qが100付近のとき(Qが大きいときのみ)</t>
  </si>
  <si>
    <r>
      <t>V</t>
    </r>
    <r>
      <rPr>
        <sz val="6.0"/>
      </rPr>
      <t>0</t>
    </r>
    <r>
      <t xml:space="preserve"> [V]</t>
    </r>
  </si>
  <si>
    <r>
      <t>V</t>
    </r>
    <r>
      <rPr>
        <sz val="6.0"/>
      </rPr>
      <t>R</t>
    </r>
    <r>
      <t xml:space="preserve"> [V]</t>
    </r>
  </si>
  <si>
    <t>直列共振回路の測定3</t>
  </si>
  <si>
    <t>理論的Q値:</t>
  </si>
  <si>
    <t>理論的半値幅:</t>
  </si>
  <si>
    <t>周波数 [kHz]</t>
  </si>
  <si>
    <r>
      <t>V</t>
    </r>
    <r>
      <rPr>
        <sz val="6.0"/>
      </rPr>
      <t>0</t>
    </r>
    <r>
      <t xml:space="preserve"> [V]</t>
    </r>
  </si>
  <si>
    <r>
      <t>V</t>
    </r>
    <r>
      <rPr>
        <sz val="6.0"/>
      </rPr>
      <t>L</t>
    </r>
    <r>
      <t xml:space="preserve"> [V]</t>
    </r>
  </si>
  <si>
    <r>
      <t>V</t>
    </r>
    <r>
      <rPr>
        <sz val="6.0"/>
      </rPr>
      <t>L</t>
    </r>
    <r>
      <t>/V</t>
    </r>
    <r>
      <rPr>
        <sz val="6.0"/>
      </rPr>
      <t>L0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</si>
</sst>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"/>
  </numFmts>
  <fonts count="3">
    <font>
      <sz val="10.0"/>
      <color rgb="FF000000"/>
      <name val="Arial"/>
    </font>
    <font/>
    <font>
      <strike/>
    </font>
  </fonts>
  <fills count="2">
    <fill>
      <patternFill patternType="none"/>
    </fill>
    <fill>
      <patternFill patternType="lightGray"/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2" xfId="0" applyAlignment="1" applyBorder="1" applyFont="1" applyNumberFormat="1">
      <alignment readingOrder="0"/>
    </xf>
    <xf borderId="3" fillId="0" fontId="1" numFmtId="2" xfId="0" applyAlignment="1" applyBorder="1" applyFont="1" applyNumberFormat="1">
      <alignment readingOrder="0"/>
    </xf>
    <xf borderId="3" fillId="0" fontId="1" numFmtId="164" xfId="0" applyAlignment="1" applyBorder="1" applyFont="1" applyNumberFormat="1">
      <alignment readingOrder="0"/>
    </xf>
    <xf borderId="3" fillId="0" fontId="1" numFmtId="164" xfId="0" applyBorder="1" applyFont="1" applyNumberFormat="1"/>
    <xf borderId="2" fillId="0" fontId="1" numFmtId="164" xfId="0" applyAlignment="1" applyBorder="1" applyFont="1" applyNumberFormat="1">
      <alignment readingOrder="0"/>
    </xf>
    <xf borderId="2" fillId="0" fontId="1" numFmtId="2" xfId="0" applyAlignment="1" applyBorder="1" applyFont="1" applyNumberFormat="1">
      <alignment readingOrder="0"/>
    </xf>
    <xf borderId="3" fillId="0" fontId="1" numFmtId="164" xfId="0" applyAlignment="1" applyBorder="1" applyFont="1" applyNumberFormat="1">
      <alignment readingOrder="0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left"/>
    </xf>
    <xf borderId="4" fillId="0" fontId="1" numFmtId="164" xfId="0" applyAlignment="1" applyBorder="1" applyFont="1" applyNumberFormat="1">
      <alignment readingOrder="0"/>
    </xf>
    <xf borderId="4" fillId="0" fontId="1" numFmtId="2" xfId="0" applyAlignment="1" applyBorder="1" applyFont="1" applyNumberFormat="1">
      <alignment readingOrder="0"/>
    </xf>
    <xf borderId="4" fillId="0" fontId="1" numFmtId="2" xfId="0" applyAlignment="1" applyBorder="1" applyFont="1" applyNumberFormat="1">
      <alignment readingOrder="0"/>
    </xf>
    <xf borderId="4" fillId="0" fontId="1" numFmtId="164" xfId="0" applyAlignment="1" applyBorder="1" applyFont="1" applyNumberFormat="1">
      <alignment readingOrder="0"/>
    </xf>
    <xf borderId="4" fillId="0" fontId="1" numFmtId="164" xfId="0" applyBorder="1" applyFont="1" applyNumberFormat="1"/>
    <xf borderId="5" fillId="0" fontId="1" numFmtId="2" xfId="0" applyAlignment="1" applyBorder="1" applyFont="1" applyNumberFormat="1">
      <alignment readingOrder="0"/>
    </xf>
    <xf borderId="5" fillId="0" fontId="1" numFmtId="164" xfId="0" applyAlignment="1" applyBorder="1" applyFont="1" applyNumberFormat="1">
      <alignment readingOrder="0"/>
    </xf>
    <xf borderId="0" fillId="0" fontId="1" numFmtId="164" xfId="0" applyFont="1" applyNumberFormat="1"/>
    <xf borderId="6" fillId="0" fontId="1" numFmtId="2" xfId="0" applyAlignment="1" applyBorder="1" applyFont="1" applyNumberFormat="1">
      <alignment readingOrder="0"/>
    </xf>
    <xf borderId="7" fillId="0" fontId="1" numFmtId="164" xfId="0" applyBorder="1" applyFont="1" applyNumberFormat="1"/>
    <xf borderId="7" fillId="0" fontId="1" numFmtId="2" xfId="0" applyAlignment="1" applyBorder="1" applyFont="1" applyNumberFormat="1">
      <alignment readingOrder="0"/>
    </xf>
    <xf borderId="8" fillId="0" fontId="1" numFmtId="164" xfId="0" applyBorder="1" applyFont="1" applyNumberFormat="1"/>
    <xf borderId="9" fillId="0" fontId="1" numFmtId="2" xfId="0" applyAlignment="1" applyBorder="1" applyFont="1" applyNumberFormat="1">
      <alignment readingOrder="0"/>
    </xf>
    <xf borderId="9" fillId="0" fontId="1" numFmtId="164" xfId="0" applyBorder="1" applyFont="1" applyNumberFormat="1"/>
    <xf borderId="10" fillId="0" fontId="1" numFmtId="2" xfId="0" applyAlignment="1" applyBorder="1" applyFont="1" applyNumberFormat="1">
      <alignment readingOrder="0"/>
    </xf>
    <xf borderId="3" fillId="0" fontId="1" numFmtId="0" xfId="0" applyBorder="1" applyFont="1"/>
    <xf borderId="11" fillId="0" fontId="1" numFmtId="2" xfId="0" applyAlignment="1" applyBorder="1" applyFont="1" applyNumberFormat="1">
      <alignment readingOrder="0"/>
    </xf>
    <xf borderId="4" fillId="0" fontId="1" numFmtId="0" xfId="0" applyBorder="1" applyFont="1"/>
    <xf borderId="3" fillId="0" fontId="1" numFmtId="165" xfId="0" applyAlignment="1" applyBorder="1" applyFont="1" applyNumberFormat="1">
      <alignment readingOrder="0"/>
    </xf>
    <xf borderId="4" fillId="0" fontId="1" numFmtId="165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VR' [V] (Qが100付近のとき)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'シート1'!$C$7:$C$28</c:f>
            </c:strRef>
          </c:cat>
          <c:val>
            <c:numRef>
              <c:f>'シート1'!$F$7:$F$28</c:f>
            </c:numRef>
          </c:val>
          <c:smooth val="0"/>
        </c:ser>
        <c:axId val="1631308030"/>
        <c:axId val="1954100127"/>
      </c:lineChart>
      <c:catAx>
        <c:axId val="163130803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954100127"/>
      </c:catAx>
      <c:valAx>
        <c:axId val="19541001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/>
            </a:pPr>
          </a:p>
        </c:txPr>
        <c:crossAx val="1631308030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VR' [V] (Qが10付近のとき)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'シート1'!$C$32:$C$52</c:f>
            </c:strRef>
          </c:cat>
          <c:val>
            <c:numRef>
              <c:f>'シート1'!$F$32:$F$52</c:f>
            </c:numRef>
          </c:val>
          <c:smooth val="0"/>
        </c:ser>
        <c:axId val="1375335291"/>
        <c:axId val="1332658880"/>
      </c:lineChart>
      <c:catAx>
        <c:axId val="137533529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332658880"/>
      </c:catAx>
      <c:valAx>
        <c:axId val="13326588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/>
            </a:pPr>
          </a:p>
        </c:txPr>
        <c:crossAx val="1375335291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位相差のグラフ 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'シート1'!$C$32:$C$52</c:f>
            </c:strRef>
          </c:cat>
          <c:val>
            <c:numRef>
              <c:f>'シート1'!$I$30:$I$52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'シート1'!$C$32:$C$52</c:f>
            </c:strRef>
          </c:cat>
          <c:val>
            <c:numRef>
              <c:f>'シート1'!$I$7:$I$28</c:f>
            </c:numRef>
          </c:val>
          <c:smooth val="0"/>
        </c:ser>
        <c:axId val="730753064"/>
        <c:axId val="1302128340"/>
      </c:lineChart>
      <c:catAx>
        <c:axId val="73075306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302128340"/>
      </c:catAx>
      <c:valAx>
        <c:axId val="13021283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/>
            </a:pPr>
          </a:p>
        </c:txPr>
        <c:crossAx val="730753064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f0からの相対VR'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'シート1'!$C$7:$C$28</c:f>
            </c:strRef>
          </c:cat>
          <c:val>
            <c:numRef>
              <c:f>'シート1'!$G$7:$G$28</c:f>
            </c:numRef>
          </c:val>
          <c:smooth val="0"/>
        </c:ser>
        <c:axId val="1088462818"/>
        <c:axId val="599537934"/>
      </c:lineChart>
      <c:catAx>
        <c:axId val="10884628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周波数f [kHz]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599537934"/>
      </c:catAx>
      <c:valAx>
        <c:axId val="5995379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200"/>
                </a:pPr>
                <a:r>
                  <a:t>相対VR'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/>
            </a:pPr>
          </a:p>
        </c:txPr>
        <c:crossAx val="1088462818"/>
      </c:valAx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f0からの相対VR'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'シート1'!$C$32:$C$52</c:f>
            </c:strRef>
          </c:cat>
          <c:val>
            <c:numRef>
              <c:f>'シート1'!$G$32:$G$52</c:f>
            </c:numRef>
          </c:val>
          <c:smooth val="0"/>
        </c:ser>
        <c:axId val="812452893"/>
        <c:axId val="1429110512"/>
      </c:lineChart>
      <c:catAx>
        <c:axId val="8124528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周波数f [Hz]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429110512"/>
      </c:catAx>
      <c:valAx>
        <c:axId val="1429110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200"/>
                </a:pPr>
                <a:r>
                  <a:t>相対VR' 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/>
            </a:pPr>
          </a:p>
        </c:txPr>
        <c:crossAx val="812452893"/>
      </c:valAx>
    </c:plotArea>
    <c:legend>
      <c:legendPos val="r"/>
      <c:overlay val="0"/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'シート1'!$C$83:$C$100</c:f>
            </c:strRef>
          </c:cat>
          <c:val>
            <c:numRef>
              <c:f>'シート1'!$F$83:$F$100</c:f>
            </c:numRef>
          </c:val>
          <c:smooth val="0"/>
        </c:ser>
        <c:axId val="776413063"/>
        <c:axId val="948780826"/>
      </c:lineChart>
      <c:catAx>
        <c:axId val="776413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周波数f [kHz]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948780826"/>
      </c:catAx>
      <c:valAx>
        <c:axId val="9487808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/>
            </a:pPr>
          </a:p>
        </c:txPr>
        <c:crossAx val="776413063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9</xdr:col>
      <xdr:colOff>942975</xdr:colOff>
      <xdr:row>5</xdr:row>
      <xdr:rowOff>9525</xdr:rowOff>
    </xdr:from>
    <xdr:ext cx="2990850" cy="1847850"/>
    <xdr:graphicFrame>
      <xdr:nvGraphicFramePr>
        <xdr:cNvPr id="1" name="Chart 1" title="グラフ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9525</xdr:colOff>
      <xdr:row>30</xdr:row>
      <xdr:rowOff>57150</xdr:rowOff>
    </xdr:from>
    <xdr:ext cx="3038475" cy="1876425"/>
    <xdr:graphicFrame>
      <xdr:nvGraphicFramePr>
        <xdr:cNvPr id="2" name="Chart 2" title="グラフ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15</xdr:col>
      <xdr:colOff>9525</xdr:colOff>
      <xdr:row>27</xdr:row>
      <xdr:rowOff>9525</xdr:rowOff>
    </xdr:from>
    <xdr:ext cx="4191000" cy="2590800"/>
    <xdr:graphicFrame>
      <xdr:nvGraphicFramePr>
        <xdr:cNvPr id="3" name="Chart 3" title="グラフ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933450</xdr:colOff>
      <xdr:row>15</xdr:row>
      <xdr:rowOff>0</xdr:rowOff>
    </xdr:from>
    <xdr:ext cx="4162425" cy="2571750"/>
    <xdr:graphicFrame>
      <xdr:nvGraphicFramePr>
        <xdr:cNvPr id="4" name="Chart 4" title="グラフ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9</xdr:col>
      <xdr:colOff>952500</xdr:colOff>
      <xdr:row>41</xdr:row>
      <xdr:rowOff>9525</xdr:rowOff>
    </xdr:from>
    <xdr:ext cx="5715000" cy="3533775"/>
    <xdr:graphicFrame>
      <xdr:nvGraphicFramePr>
        <xdr:cNvPr id="5" name="Chart 5" title="グラフ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7</xdr:col>
      <xdr:colOff>47625</xdr:colOff>
      <xdr:row>81</xdr:row>
      <xdr:rowOff>47625</xdr:rowOff>
    </xdr:from>
    <xdr:ext cx="5715000" cy="3533775"/>
    <xdr:graphicFrame>
      <xdr:nvGraphicFramePr>
        <xdr:cNvPr id="6" name="Chart 6" title="グラフ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18.57"/>
    <col customWidth="1" min="16" max="16" width="13.14"/>
    <col customWidth="1" min="17" max="17" width="17.0"/>
    <col customWidth="1" min="22" max="22" width="22.57"/>
    <col customWidth="1" min="23" max="23" width="21.43"/>
  </cols>
  <sheetData>
    <row r="1">
      <c r="B1" s="1" t="s">
        <v>0</v>
      </c>
    </row>
    <row r="2">
      <c r="B2" s="1"/>
    </row>
    <row r="3">
      <c r="B3" s="2" t="s">
        <v>1</v>
      </c>
      <c r="C3" s="3">
        <v>0.0102</v>
      </c>
      <c r="D3" s="2" t="s">
        <v>2</v>
      </c>
      <c r="E3" s="3">
        <v>3.3E-10</v>
      </c>
      <c r="F3" s="2" t="s">
        <v>3</v>
      </c>
      <c r="G3" s="4">
        <f>1/SQRT(C3*E3)</f>
        <v>545058.2835</v>
      </c>
      <c r="I3" s="2" t="s">
        <v>4</v>
      </c>
      <c r="J3" s="4">
        <f>G3/(2*PI())</f>
        <v>86748.72009</v>
      </c>
    </row>
    <row r="5">
      <c r="B5" s="1" t="s">
        <v>5</v>
      </c>
      <c r="C5" s="2" t="s">
        <v>6</v>
      </c>
      <c r="D5" s="3">
        <v>39.157</v>
      </c>
      <c r="U5" s="1" t="s">
        <v>7</v>
      </c>
    </row>
    <row r="6">
      <c r="C6" s="5" t="s">
        <v>8</v>
      </c>
      <c r="D6" s="5" t="s">
        <v>9</v>
      </c>
      <c r="E6" s="5" t="s">
        <v>10</v>
      </c>
      <c r="F6" s="5" t="s">
        <v>11</v>
      </c>
      <c r="G6" s="5" t="s">
        <v>12</v>
      </c>
      <c r="H6" s="5" t="s">
        <v>13</v>
      </c>
      <c r="I6" s="5" t="s">
        <v>14</v>
      </c>
      <c r="Q6" s="2" t="s">
        <v>15</v>
      </c>
      <c r="R6" s="4">
        <f>1/SQRT(2)</f>
        <v>0.7071067812</v>
      </c>
      <c r="U6" s="5" t="s">
        <v>8</v>
      </c>
      <c r="V6" s="5" t="s">
        <v>16</v>
      </c>
      <c r="W6" s="6" t="s">
        <v>17</v>
      </c>
    </row>
    <row r="7">
      <c r="C7" s="7">
        <v>75.0</v>
      </c>
      <c r="D7" s="8">
        <v>5.0</v>
      </c>
      <c r="E7" s="9">
        <v>0.4</v>
      </c>
      <c r="F7" s="10">
        <f t="shared" ref="F7:F28" si="1">E7*5/D7</f>
        <v>0.4</v>
      </c>
      <c r="G7" s="11">
        <f t="shared" ref="G7:G28" si="2">F7/$F$17</f>
        <v>0.1874285714</v>
      </c>
      <c r="H7" s="12">
        <v>3.2</v>
      </c>
      <c r="I7" s="10">
        <f t="shared" ref="I7:I28" si="3">(360*C7*H7)/1000</f>
        <v>86.4</v>
      </c>
      <c r="U7" s="7">
        <v>78.0</v>
      </c>
      <c r="V7" s="13">
        <v>0.09668934240362811</v>
      </c>
      <c r="W7" s="11">
        <v>0.30919312169312174</v>
      </c>
    </row>
    <row r="8">
      <c r="C8" s="7">
        <v>78.0</v>
      </c>
      <c r="D8" s="8">
        <v>5.04</v>
      </c>
      <c r="E8" s="9">
        <v>0.208</v>
      </c>
      <c r="F8" s="10">
        <f t="shared" si="1"/>
        <v>0.2063492063</v>
      </c>
      <c r="G8" s="13">
        <f t="shared" si="2"/>
        <v>0.0966893424</v>
      </c>
      <c r="H8" s="8">
        <v>3.0</v>
      </c>
      <c r="I8" s="10">
        <f t="shared" si="3"/>
        <v>84.24</v>
      </c>
      <c r="Q8" s="1" t="s">
        <v>18</v>
      </c>
      <c r="U8" s="7">
        <v>79.0</v>
      </c>
      <c r="V8" s="13">
        <v>0.09883928571428571</v>
      </c>
      <c r="W8" s="13">
        <v>0.35466269841269843</v>
      </c>
    </row>
    <row r="9">
      <c r="C9" s="7">
        <v>79.0</v>
      </c>
      <c r="D9" s="8">
        <v>5.12</v>
      </c>
      <c r="E9" s="9">
        <v>0.216</v>
      </c>
      <c r="F9" s="10">
        <f t="shared" si="1"/>
        <v>0.2109375</v>
      </c>
      <c r="G9" s="13">
        <f t="shared" si="2"/>
        <v>0.09883928571</v>
      </c>
      <c r="H9" s="8">
        <v>2.8</v>
      </c>
      <c r="I9" s="10">
        <f t="shared" si="3"/>
        <v>79.632</v>
      </c>
      <c r="Q9" s="2" t="s">
        <v>19</v>
      </c>
      <c r="R9" s="4">
        <f>86.15-84.7</f>
        <v>1.45</v>
      </c>
      <c r="U9" s="7">
        <v>80.0</v>
      </c>
      <c r="V9" s="13">
        <v>0.12272108843537415</v>
      </c>
      <c r="W9" s="13">
        <v>0.4092261904761905</v>
      </c>
    </row>
    <row r="10">
      <c r="C10" s="7">
        <v>80.0</v>
      </c>
      <c r="D10" s="8">
        <v>5.04</v>
      </c>
      <c r="E10" s="9">
        <v>0.264</v>
      </c>
      <c r="F10" s="10">
        <f t="shared" si="1"/>
        <v>0.2619047619</v>
      </c>
      <c r="G10" s="13">
        <f t="shared" si="2"/>
        <v>0.1227210884</v>
      </c>
      <c r="H10" s="8">
        <v>2.8</v>
      </c>
      <c r="I10" s="10">
        <f t="shared" si="3"/>
        <v>80.64</v>
      </c>
      <c r="Q10" s="2" t="s">
        <v>20</v>
      </c>
      <c r="R10" s="4">
        <f>C17/R9</f>
        <v>58.96551724</v>
      </c>
      <c r="U10" s="7">
        <v>81.0</v>
      </c>
      <c r="V10" s="13">
        <v>0.14131519274376417</v>
      </c>
      <c r="W10" s="13">
        <v>0.48051075268817206</v>
      </c>
    </row>
    <row r="11">
      <c r="C11" s="7">
        <v>81.0</v>
      </c>
      <c r="D11" s="8">
        <v>5.04</v>
      </c>
      <c r="E11" s="9">
        <v>0.304</v>
      </c>
      <c r="F11" s="10">
        <f t="shared" si="1"/>
        <v>0.3015873016</v>
      </c>
      <c r="G11" s="13">
        <f t="shared" si="2"/>
        <v>0.1413151927</v>
      </c>
      <c r="H11" s="8">
        <v>2.8</v>
      </c>
      <c r="I11" s="10">
        <f t="shared" si="3"/>
        <v>81.648</v>
      </c>
      <c r="Q11" s="2" t="s">
        <v>21</v>
      </c>
      <c r="R11" s="4">
        <f>((G3*C3)/R10)-D5</f>
        <v>55.12852061</v>
      </c>
      <c r="U11" s="7">
        <v>82.0</v>
      </c>
      <c r="V11" s="13">
        <v>0.1785034013605442</v>
      </c>
      <c r="W11" s="13">
        <v>0.5636760752688172</v>
      </c>
    </row>
    <row r="12">
      <c r="C12" s="7">
        <v>82.0</v>
      </c>
      <c r="D12" s="8">
        <v>5.04</v>
      </c>
      <c r="E12" s="9">
        <v>0.384</v>
      </c>
      <c r="F12" s="10">
        <f t="shared" si="1"/>
        <v>0.380952381</v>
      </c>
      <c r="G12" s="13">
        <f t="shared" si="2"/>
        <v>0.1785034014</v>
      </c>
      <c r="H12" s="8">
        <v>2.8</v>
      </c>
      <c r="I12" s="10">
        <f t="shared" si="3"/>
        <v>82.656</v>
      </c>
      <c r="Q12" s="14" t="s">
        <v>22</v>
      </c>
      <c r="R12" s="15">
        <f>1/(G3*E3*(D5+R11))</f>
        <v>58.96551724</v>
      </c>
      <c r="U12" s="7">
        <v>83.0</v>
      </c>
      <c r="V12" s="13">
        <v>0.2418433179723502</v>
      </c>
      <c r="W12" s="13">
        <v>0.6875</v>
      </c>
    </row>
    <row r="13">
      <c r="C13" s="7">
        <v>83.0</v>
      </c>
      <c r="D13" s="8">
        <v>4.96</v>
      </c>
      <c r="E13" s="9">
        <v>0.512</v>
      </c>
      <c r="F13" s="10">
        <f t="shared" si="1"/>
        <v>0.5161290323</v>
      </c>
      <c r="G13" s="13">
        <f t="shared" si="2"/>
        <v>0.241843318</v>
      </c>
      <c r="H13" s="8">
        <v>2.6</v>
      </c>
      <c r="I13" s="10">
        <f t="shared" si="3"/>
        <v>77.688</v>
      </c>
      <c r="U13" s="7">
        <v>84.0</v>
      </c>
      <c r="V13" s="13">
        <v>0.41403940886699503</v>
      </c>
      <c r="W13" s="13">
        <v>0.8396192528735633</v>
      </c>
    </row>
    <row r="14">
      <c r="C14" s="7">
        <v>84.0</v>
      </c>
      <c r="D14" s="8">
        <v>4.64</v>
      </c>
      <c r="E14" s="9">
        <v>0.82</v>
      </c>
      <c r="F14" s="10">
        <f t="shared" si="1"/>
        <v>0.8836206897</v>
      </c>
      <c r="G14" s="13">
        <f t="shared" si="2"/>
        <v>0.4140394089</v>
      </c>
      <c r="H14" s="8">
        <v>2.4</v>
      </c>
      <c r="I14" s="10">
        <f t="shared" si="3"/>
        <v>72.576</v>
      </c>
      <c r="Q14" s="1" t="s">
        <v>23</v>
      </c>
      <c r="U14" s="7">
        <v>85.0</v>
      </c>
      <c r="V14" s="13">
        <v>0.851948051948052</v>
      </c>
      <c r="W14" s="13">
        <v>0.9616815476190474</v>
      </c>
    </row>
    <row r="15">
      <c r="C15" s="7">
        <v>85.0</v>
      </c>
      <c r="D15" s="8">
        <v>3.52</v>
      </c>
      <c r="E15" s="9">
        <v>1.28</v>
      </c>
      <c r="F15" s="10">
        <f t="shared" si="1"/>
        <v>1.818181818</v>
      </c>
      <c r="G15" s="13">
        <f t="shared" si="2"/>
        <v>0.8519480519</v>
      </c>
      <c r="H15" s="8">
        <v>1.2</v>
      </c>
      <c r="I15" s="10">
        <f t="shared" si="3"/>
        <v>36.72</v>
      </c>
      <c r="Q15" s="2" t="s">
        <v>19</v>
      </c>
      <c r="R15" s="4">
        <f>88.55-83.15</f>
        <v>5.4</v>
      </c>
      <c r="U15" s="7">
        <v>85.4</v>
      </c>
      <c r="V15" s="13">
        <v>0.9957142857142857</v>
      </c>
      <c r="W15" s="13">
        <v>0.9821428571428572</v>
      </c>
    </row>
    <row r="16">
      <c r="C16" s="7">
        <v>85.4</v>
      </c>
      <c r="D16" s="8">
        <v>3.2</v>
      </c>
      <c r="E16" s="9">
        <v>1.36</v>
      </c>
      <c r="F16" s="10">
        <f t="shared" si="1"/>
        <v>2.125</v>
      </c>
      <c r="G16" s="13">
        <f t="shared" si="2"/>
        <v>0.9957142857</v>
      </c>
      <c r="H16" s="8">
        <v>0.0</v>
      </c>
      <c r="I16" s="10">
        <f t="shared" si="3"/>
        <v>0</v>
      </c>
      <c r="Q16" s="2" t="s">
        <v>20</v>
      </c>
      <c r="R16" s="4">
        <f>C41/R15</f>
        <v>15.96296296</v>
      </c>
      <c r="U16" s="7">
        <v>85.5</v>
      </c>
      <c r="V16" s="13">
        <v>1.0</v>
      </c>
      <c r="W16" s="13">
        <v>1.0</v>
      </c>
    </row>
    <row r="17">
      <c r="B17" s="2" t="s">
        <v>24</v>
      </c>
      <c r="C17" s="7">
        <v>85.5</v>
      </c>
      <c r="D17" s="8">
        <v>3.28</v>
      </c>
      <c r="E17" s="9">
        <v>1.4</v>
      </c>
      <c r="F17" s="10">
        <f t="shared" si="1"/>
        <v>2.134146341</v>
      </c>
      <c r="G17" s="13">
        <f t="shared" si="2"/>
        <v>1</v>
      </c>
      <c r="H17" s="8">
        <v>-0.4</v>
      </c>
      <c r="I17" s="10">
        <f t="shared" si="3"/>
        <v>-12.312</v>
      </c>
      <c r="Q17" s="2" t="s">
        <v>21</v>
      </c>
      <c r="R17" s="4">
        <f>((G3*C3)/R16)-D30</f>
        <v>20.78086141</v>
      </c>
      <c r="U17" s="7">
        <v>85.6</v>
      </c>
      <c r="V17" s="13">
        <v>0.9761904761904762</v>
      </c>
      <c r="W17" s="13">
        <v>1.0</v>
      </c>
    </row>
    <row r="18">
      <c r="C18" s="7">
        <v>85.6</v>
      </c>
      <c r="D18" s="8">
        <v>3.36</v>
      </c>
      <c r="E18" s="9">
        <v>1.4</v>
      </c>
      <c r="F18" s="10">
        <f t="shared" si="1"/>
        <v>2.083333333</v>
      </c>
      <c r="G18" s="13">
        <f t="shared" si="2"/>
        <v>0.9761904762</v>
      </c>
      <c r="H18" s="8">
        <v>-0.5</v>
      </c>
      <c r="I18" s="10">
        <f t="shared" si="3"/>
        <v>-15.408</v>
      </c>
      <c r="Q18" s="14" t="s">
        <v>22</v>
      </c>
      <c r="R18" s="15">
        <f>1/(G3*E3*(D30+R17))</f>
        <v>15.96296296</v>
      </c>
      <c r="U18" s="7">
        <v>86.0</v>
      </c>
      <c r="V18" s="13">
        <v>0.7894409937888198</v>
      </c>
      <c r="W18" s="13">
        <v>0.9791666666666665</v>
      </c>
    </row>
    <row r="19">
      <c r="C19" s="7">
        <v>86.0</v>
      </c>
      <c r="D19" s="8">
        <v>3.68</v>
      </c>
      <c r="E19" s="9">
        <v>1.24</v>
      </c>
      <c r="F19" s="10">
        <f t="shared" si="1"/>
        <v>1.684782609</v>
      </c>
      <c r="G19" s="13">
        <f t="shared" si="2"/>
        <v>0.7894409938</v>
      </c>
      <c r="H19" s="8">
        <v>-1.4</v>
      </c>
      <c r="I19" s="10">
        <f t="shared" si="3"/>
        <v>-43.344</v>
      </c>
      <c r="U19" s="7">
        <v>87.0</v>
      </c>
      <c r="V19" s="13">
        <v>0.4288265306122448</v>
      </c>
      <c r="W19" s="13">
        <v>0.9207589285714285</v>
      </c>
    </row>
    <row r="20">
      <c r="C20" s="7">
        <v>87.0</v>
      </c>
      <c r="D20" s="8">
        <v>4.48</v>
      </c>
      <c r="E20" s="9">
        <v>0.82</v>
      </c>
      <c r="F20" s="10">
        <f t="shared" si="1"/>
        <v>0.9151785714</v>
      </c>
      <c r="G20" s="13">
        <f t="shared" si="2"/>
        <v>0.4288265306</v>
      </c>
      <c r="H20" s="8">
        <v>-2.3</v>
      </c>
      <c r="I20" s="10">
        <f t="shared" si="3"/>
        <v>-72.036</v>
      </c>
      <c r="U20" s="7">
        <v>88.0</v>
      </c>
      <c r="V20" s="13">
        <v>0.28309523809523807</v>
      </c>
      <c r="W20" s="13">
        <v>0.7704741379310347</v>
      </c>
    </row>
    <row r="21">
      <c r="C21" s="7">
        <v>88.0</v>
      </c>
      <c r="D21" s="8">
        <v>4.8</v>
      </c>
      <c r="E21" s="9">
        <v>0.58</v>
      </c>
      <c r="F21" s="10">
        <f t="shared" si="1"/>
        <v>0.6041666667</v>
      </c>
      <c r="G21" s="13">
        <f t="shared" si="2"/>
        <v>0.2830952381</v>
      </c>
      <c r="H21" s="8">
        <v>-2.4</v>
      </c>
      <c r="I21" s="10">
        <f t="shared" si="3"/>
        <v>-76.032</v>
      </c>
      <c r="U21" s="7">
        <v>89.0</v>
      </c>
      <c r="V21" s="13">
        <v>0.2172811059907834</v>
      </c>
      <c r="W21" s="13">
        <v>0.6603107344632769</v>
      </c>
    </row>
    <row r="22">
      <c r="C22" s="7">
        <v>89.0</v>
      </c>
      <c r="D22" s="8">
        <v>4.96</v>
      </c>
      <c r="E22" s="9">
        <v>0.46</v>
      </c>
      <c r="F22" s="10">
        <f t="shared" si="1"/>
        <v>0.4637096774</v>
      </c>
      <c r="G22" s="13">
        <f t="shared" si="2"/>
        <v>0.217281106</v>
      </c>
      <c r="H22" s="8">
        <v>-2.5</v>
      </c>
      <c r="I22" s="10">
        <f t="shared" si="3"/>
        <v>-80.1</v>
      </c>
      <c r="U22" s="7">
        <v>90.0</v>
      </c>
      <c r="V22" s="13">
        <v>0.1738248847926267</v>
      </c>
      <c r="W22" s="13">
        <v>0.5538194444444444</v>
      </c>
    </row>
    <row r="23">
      <c r="C23" s="7">
        <v>90.0</v>
      </c>
      <c r="D23" s="8">
        <v>4.96</v>
      </c>
      <c r="E23" s="9">
        <v>0.368</v>
      </c>
      <c r="F23" s="10">
        <f t="shared" si="1"/>
        <v>0.3709677419</v>
      </c>
      <c r="G23" s="13">
        <f t="shared" si="2"/>
        <v>0.1738248848</v>
      </c>
      <c r="H23" s="8">
        <v>-2.5</v>
      </c>
      <c r="I23" s="10">
        <f t="shared" si="3"/>
        <v>-81</v>
      </c>
      <c r="U23" s="7">
        <v>91.0</v>
      </c>
      <c r="V23" s="13">
        <v>0.13759637188208618</v>
      </c>
      <c r="W23" s="13">
        <v>0.48051075268817206</v>
      </c>
    </row>
    <row r="24">
      <c r="C24" s="7">
        <v>91.0</v>
      </c>
      <c r="D24" s="8">
        <v>5.04</v>
      </c>
      <c r="E24" s="9">
        <v>0.296</v>
      </c>
      <c r="F24" s="10">
        <f t="shared" si="1"/>
        <v>0.2936507937</v>
      </c>
      <c r="G24" s="13">
        <f t="shared" si="2"/>
        <v>0.1375963719</v>
      </c>
      <c r="H24" s="8">
        <v>-2.5</v>
      </c>
      <c r="I24" s="10">
        <f t="shared" si="3"/>
        <v>-81.9</v>
      </c>
      <c r="U24" s="7">
        <v>92.0</v>
      </c>
      <c r="V24" s="13">
        <v>0.11900226757369613</v>
      </c>
      <c r="W24" s="13">
        <v>0.4065860215053764</v>
      </c>
    </row>
    <row r="25">
      <c r="C25" s="7">
        <v>92.0</v>
      </c>
      <c r="D25" s="8">
        <v>5.04</v>
      </c>
      <c r="E25" s="9">
        <v>0.256</v>
      </c>
      <c r="F25" s="10">
        <f t="shared" si="1"/>
        <v>0.253968254</v>
      </c>
      <c r="G25" s="13">
        <f t="shared" si="2"/>
        <v>0.1190022676</v>
      </c>
      <c r="H25" s="8">
        <v>-2.5</v>
      </c>
      <c r="I25" s="10">
        <f t="shared" si="3"/>
        <v>-82.8</v>
      </c>
      <c r="U25" s="7">
        <v>93.0</v>
      </c>
      <c r="V25" s="13">
        <v>0.10412698412698412</v>
      </c>
      <c r="W25" s="13">
        <v>0.36962365591397855</v>
      </c>
    </row>
    <row r="26">
      <c r="C26" s="7">
        <v>93.0</v>
      </c>
      <c r="D26" s="8">
        <v>5.04</v>
      </c>
      <c r="E26" s="9">
        <v>0.224</v>
      </c>
      <c r="F26" s="10">
        <f t="shared" si="1"/>
        <v>0.2222222222</v>
      </c>
      <c r="G26" s="13">
        <f t="shared" si="2"/>
        <v>0.1041269841</v>
      </c>
      <c r="H26" s="8">
        <v>-2.5</v>
      </c>
      <c r="I26" s="10">
        <f t="shared" si="3"/>
        <v>-83.7</v>
      </c>
      <c r="U26" s="7">
        <v>94.0</v>
      </c>
      <c r="V26" s="13">
        <v>0.0929705215419501</v>
      </c>
      <c r="W26" s="13">
        <v>0.3326612903225806</v>
      </c>
    </row>
    <row r="27">
      <c r="C27" s="7">
        <v>94.0</v>
      </c>
      <c r="D27" s="8">
        <v>5.04</v>
      </c>
      <c r="E27" s="9">
        <v>0.2</v>
      </c>
      <c r="F27" s="10">
        <f t="shared" si="1"/>
        <v>0.1984126984</v>
      </c>
      <c r="G27" s="13">
        <f t="shared" si="2"/>
        <v>0.09297052154</v>
      </c>
      <c r="H27" s="8">
        <v>-2.5</v>
      </c>
      <c r="I27" s="10">
        <f t="shared" si="3"/>
        <v>-84.6</v>
      </c>
      <c r="U27" s="7">
        <v>95.0</v>
      </c>
      <c r="V27" s="13">
        <v>0.08367346938775509</v>
      </c>
      <c r="W27" s="16">
        <v>0.3049395161290323</v>
      </c>
    </row>
    <row r="28">
      <c r="C28" s="17">
        <v>95.0</v>
      </c>
      <c r="D28" s="18">
        <v>5.04</v>
      </c>
      <c r="E28" s="19">
        <v>0.18</v>
      </c>
      <c r="F28" s="20">
        <f t="shared" si="1"/>
        <v>0.1785714286</v>
      </c>
      <c r="G28" s="16">
        <f t="shared" si="2"/>
        <v>0.08367346939</v>
      </c>
      <c r="H28" s="18">
        <v>-2.6</v>
      </c>
      <c r="I28" s="20">
        <f t="shared" si="3"/>
        <v>-88.92</v>
      </c>
      <c r="U28" s="21"/>
      <c r="V28" s="22"/>
    </row>
    <row r="30">
      <c r="B30" s="1" t="s">
        <v>25</v>
      </c>
      <c r="C30" s="2" t="s">
        <v>6</v>
      </c>
      <c r="D30" s="3">
        <v>327.5</v>
      </c>
    </row>
    <row r="31">
      <c r="C31" s="5" t="s">
        <v>8</v>
      </c>
      <c r="D31" s="5" t="s">
        <v>26</v>
      </c>
      <c r="E31" s="5" t="s">
        <v>27</v>
      </c>
      <c r="F31" s="5" t="s">
        <v>28</v>
      </c>
      <c r="G31" s="6" t="s">
        <v>29</v>
      </c>
      <c r="H31" s="5" t="s">
        <v>13</v>
      </c>
      <c r="I31" s="5" t="s">
        <v>30</v>
      </c>
    </row>
    <row r="32">
      <c r="C32" s="8">
        <v>78.0</v>
      </c>
      <c r="D32" s="12">
        <v>5.04</v>
      </c>
      <c r="E32" s="11">
        <v>1.36</v>
      </c>
      <c r="F32" s="23">
        <f t="shared" ref="F32:F52" si="4">E32*5/D32</f>
        <v>1.349206349</v>
      </c>
      <c r="G32" s="11">
        <f t="shared" ref="G32:G52" si="5">F32/$F$41</f>
        <v>0.3091931217</v>
      </c>
      <c r="H32" s="24">
        <v>2.6</v>
      </c>
      <c r="I32" s="25">
        <f t="shared" ref="I32:I52" si="6">(360*C32*H32)/1000</f>
        <v>73.008</v>
      </c>
    </row>
    <row r="33">
      <c r="C33" s="8">
        <v>79.0</v>
      </c>
      <c r="D33" s="8">
        <v>5.04</v>
      </c>
      <c r="E33" s="13">
        <v>1.56</v>
      </c>
      <c r="F33" s="23">
        <f t="shared" si="4"/>
        <v>1.547619048</v>
      </c>
      <c r="G33" s="13">
        <f t="shared" si="5"/>
        <v>0.3546626984</v>
      </c>
      <c r="H33" s="26">
        <v>2.6</v>
      </c>
      <c r="I33" s="25">
        <f t="shared" si="6"/>
        <v>73.944</v>
      </c>
    </row>
    <row r="34">
      <c r="C34" s="8">
        <v>80.0</v>
      </c>
      <c r="D34" s="8">
        <v>5.04</v>
      </c>
      <c r="E34" s="13">
        <v>1.8</v>
      </c>
      <c r="F34" s="23">
        <f t="shared" si="4"/>
        <v>1.785714286</v>
      </c>
      <c r="G34" s="13">
        <f t="shared" si="5"/>
        <v>0.4092261905</v>
      </c>
      <c r="H34" s="26">
        <v>2.4</v>
      </c>
      <c r="I34" s="25">
        <f t="shared" si="6"/>
        <v>69.12</v>
      </c>
    </row>
    <row r="35">
      <c r="C35" s="8">
        <v>81.0</v>
      </c>
      <c r="D35" s="8">
        <v>4.96</v>
      </c>
      <c r="E35" s="13">
        <v>2.08</v>
      </c>
      <c r="F35" s="23">
        <f t="shared" si="4"/>
        <v>2.096774194</v>
      </c>
      <c r="G35" s="13">
        <f t="shared" si="5"/>
        <v>0.4805107527</v>
      </c>
      <c r="H35" s="26">
        <v>2.2</v>
      </c>
      <c r="I35" s="25">
        <f t="shared" si="6"/>
        <v>64.152</v>
      </c>
    </row>
    <row r="36">
      <c r="C36" s="8">
        <v>82.0</v>
      </c>
      <c r="D36" s="8">
        <v>4.96</v>
      </c>
      <c r="E36" s="13">
        <v>2.44</v>
      </c>
      <c r="F36" s="23">
        <f t="shared" si="4"/>
        <v>2.459677419</v>
      </c>
      <c r="G36" s="13">
        <f t="shared" si="5"/>
        <v>0.5636760753</v>
      </c>
      <c r="H36" s="26">
        <v>1.8</v>
      </c>
      <c r="I36" s="25">
        <f t="shared" si="6"/>
        <v>53.136</v>
      </c>
    </row>
    <row r="37">
      <c r="C37" s="8">
        <v>83.0</v>
      </c>
      <c r="D37" s="8">
        <v>4.8</v>
      </c>
      <c r="E37" s="13">
        <v>2.88</v>
      </c>
      <c r="F37" s="23">
        <f t="shared" si="4"/>
        <v>3</v>
      </c>
      <c r="G37" s="13">
        <f t="shared" si="5"/>
        <v>0.6875</v>
      </c>
      <c r="H37" s="26">
        <v>1.8</v>
      </c>
      <c r="I37" s="25">
        <f t="shared" si="6"/>
        <v>53.784</v>
      </c>
    </row>
    <row r="38">
      <c r="C38" s="8">
        <v>84.0</v>
      </c>
      <c r="D38" s="8">
        <v>4.64</v>
      </c>
      <c r="E38" s="13">
        <v>3.4</v>
      </c>
      <c r="F38" s="23">
        <f t="shared" si="4"/>
        <v>3.663793103</v>
      </c>
      <c r="G38" s="13">
        <f t="shared" si="5"/>
        <v>0.8396192529</v>
      </c>
      <c r="H38" s="26">
        <v>1.0</v>
      </c>
      <c r="I38" s="25">
        <f t="shared" si="6"/>
        <v>30.24</v>
      </c>
    </row>
    <row r="39">
      <c r="C39" s="8">
        <v>85.0</v>
      </c>
      <c r="D39" s="8">
        <v>4.48</v>
      </c>
      <c r="E39" s="13">
        <v>3.76</v>
      </c>
      <c r="F39" s="23">
        <f t="shared" si="4"/>
        <v>4.196428571</v>
      </c>
      <c r="G39" s="13">
        <f t="shared" si="5"/>
        <v>0.9616815476</v>
      </c>
      <c r="H39" s="26">
        <v>0.6</v>
      </c>
      <c r="I39" s="25">
        <f t="shared" si="6"/>
        <v>18.36</v>
      </c>
    </row>
    <row r="40">
      <c r="C40" s="8">
        <v>86.0</v>
      </c>
      <c r="D40" s="8">
        <v>4.48</v>
      </c>
      <c r="E40" s="13">
        <v>3.84</v>
      </c>
      <c r="F40" s="23">
        <f t="shared" si="4"/>
        <v>4.285714286</v>
      </c>
      <c r="G40" s="13">
        <f t="shared" si="5"/>
        <v>0.9821428571</v>
      </c>
      <c r="H40" s="26">
        <v>0.6</v>
      </c>
      <c r="I40" s="25">
        <f t="shared" si="6"/>
        <v>18.576</v>
      </c>
    </row>
    <row r="41">
      <c r="B41" s="2" t="s">
        <v>31</v>
      </c>
      <c r="C41" s="8">
        <v>86.2</v>
      </c>
      <c r="D41" s="8">
        <v>4.4</v>
      </c>
      <c r="E41" s="13">
        <v>3.84</v>
      </c>
      <c r="F41" s="23">
        <f t="shared" si="4"/>
        <v>4.363636364</v>
      </c>
      <c r="G41" s="13">
        <f t="shared" si="5"/>
        <v>1</v>
      </c>
      <c r="H41" s="26">
        <v>0.6</v>
      </c>
      <c r="I41" s="25">
        <f t="shared" si="6"/>
        <v>18.6192</v>
      </c>
    </row>
    <row r="42">
      <c r="C42" s="8">
        <v>86.3</v>
      </c>
      <c r="D42" s="8">
        <v>4.4</v>
      </c>
      <c r="E42" s="13">
        <v>3.84</v>
      </c>
      <c r="F42" s="23">
        <f t="shared" si="4"/>
        <v>4.363636364</v>
      </c>
      <c r="G42" s="13">
        <f t="shared" si="5"/>
        <v>1</v>
      </c>
      <c r="H42" s="26">
        <v>-0.6</v>
      </c>
      <c r="I42" s="25">
        <f t="shared" si="6"/>
        <v>-18.6408</v>
      </c>
    </row>
    <row r="43">
      <c r="C43" s="8">
        <v>86.5</v>
      </c>
      <c r="D43" s="8">
        <v>4.4</v>
      </c>
      <c r="E43" s="13">
        <v>3.76</v>
      </c>
      <c r="F43" s="23">
        <f t="shared" si="4"/>
        <v>4.272727273</v>
      </c>
      <c r="G43" s="13">
        <f t="shared" si="5"/>
        <v>0.9791666667</v>
      </c>
      <c r="H43" s="26">
        <v>-0.6</v>
      </c>
      <c r="I43" s="25">
        <f t="shared" si="6"/>
        <v>-18.684</v>
      </c>
    </row>
    <row r="44">
      <c r="C44" s="8">
        <v>87.0</v>
      </c>
      <c r="D44" s="8">
        <v>4.48</v>
      </c>
      <c r="E44" s="13">
        <v>3.6</v>
      </c>
      <c r="F44" s="23">
        <f t="shared" si="4"/>
        <v>4.017857143</v>
      </c>
      <c r="G44" s="13">
        <f t="shared" si="5"/>
        <v>0.9207589286</v>
      </c>
      <c r="H44" s="26">
        <v>-1.0</v>
      </c>
      <c r="I44" s="25">
        <f t="shared" si="6"/>
        <v>-31.32</v>
      </c>
    </row>
    <row r="45">
      <c r="C45" s="8">
        <v>88.0</v>
      </c>
      <c r="D45" s="8">
        <v>4.64</v>
      </c>
      <c r="E45" s="13">
        <v>3.12</v>
      </c>
      <c r="F45" s="23">
        <f t="shared" si="4"/>
        <v>3.362068966</v>
      </c>
      <c r="G45" s="13">
        <f t="shared" si="5"/>
        <v>0.7704741379</v>
      </c>
      <c r="H45" s="26">
        <v>-1.4</v>
      </c>
      <c r="I45" s="25">
        <f t="shared" si="6"/>
        <v>-44.352</v>
      </c>
    </row>
    <row r="46">
      <c r="C46" s="8">
        <v>89.0</v>
      </c>
      <c r="D46" s="8">
        <v>4.72</v>
      </c>
      <c r="E46" s="13">
        <v>2.72</v>
      </c>
      <c r="F46" s="23">
        <f t="shared" si="4"/>
        <v>2.881355932</v>
      </c>
      <c r="G46" s="13">
        <f t="shared" si="5"/>
        <v>0.6603107345</v>
      </c>
      <c r="H46" s="26">
        <v>-1.6</v>
      </c>
      <c r="I46" s="25">
        <f t="shared" si="6"/>
        <v>-51.264</v>
      </c>
    </row>
    <row r="47">
      <c r="C47" s="8">
        <v>90.0</v>
      </c>
      <c r="D47" s="8">
        <v>4.8</v>
      </c>
      <c r="E47" s="13">
        <v>2.32</v>
      </c>
      <c r="F47" s="23">
        <f t="shared" si="4"/>
        <v>2.416666667</v>
      </c>
      <c r="G47" s="13">
        <f t="shared" si="5"/>
        <v>0.5538194444</v>
      </c>
      <c r="H47" s="26">
        <v>-1.8</v>
      </c>
      <c r="I47" s="25">
        <f t="shared" si="6"/>
        <v>-58.32</v>
      </c>
    </row>
    <row r="48">
      <c r="C48" s="8">
        <v>91.0</v>
      </c>
      <c r="D48" s="8">
        <v>4.96</v>
      </c>
      <c r="E48" s="13">
        <v>2.08</v>
      </c>
      <c r="F48" s="23">
        <f t="shared" si="4"/>
        <v>2.096774194</v>
      </c>
      <c r="G48" s="13">
        <f t="shared" si="5"/>
        <v>0.4805107527</v>
      </c>
      <c r="H48" s="26">
        <v>-1.8</v>
      </c>
      <c r="I48" s="25">
        <f t="shared" si="6"/>
        <v>-58.968</v>
      </c>
    </row>
    <row r="49">
      <c r="C49" s="8">
        <v>92.0</v>
      </c>
      <c r="D49" s="8">
        <v>4.96</v>
      </c>
      <c r="E49" s="13">
        <v>1.76</v>
      </c>
      <c r="F49" s="23">
        <f t="shared" si="4"/>
        <v>1.774193548</v>
      </c>
      <c r="G49" s="13">
        <f t="shared" si="5"/>
        <v>0.4065860215</v>
      </c>
      <c r="H49" s="26">
        <v>-2.0</v>
      </c>
      <c r="I49" s="25">
        <f t="shared" si="6"/>
        <v>-66.24</v>
      </c>
    </row>
    <row r="50">
      <c r="C50" s="8">
        <v>93.0</v>
      </c>
      <c r="D50" s="8">
        <v>4.96</v>
      </c>
      <c r="E50" s="13">
        <v>1.6</v>
      </c>
      <c r="F50" s="23">
        <f t="shared" si="4"/>
        <v>1.612903226</v>
      </c>
      <c r="G50" s="13">
        <f t="shared" si="5"/>
        <v>0.3696236559</v>
      </c>
      <c r="H50" s="26">
        <v>-2.0</v>
      </c>
      <c r="I50" s="25">
        <f t="shared" si="6"/>
        <v>-66.96</v>
      </c>
    </row>
    <row r="51">
      <c r="C51" s="8">
        <v>94.0</v>
      </c>
      <c r="D51" s="8">
        <v>4.96</v>
      </c>
      <c r="E51" s="13">
        <v>1.44</v>
      </c>
      <c r="F51" s="23">
        <f t="shared" si="4"/>
        <v>1.451612903</v>
      </c>
      <c r="G51" s="13">
        <f t="shared" si="5"/>
        <v>0.3326612903</v>
      </c>
      <c r="H51" s="26">
        <v>-2.0</v>
      </c>
      <c r="I51" s="25">
        <f t="shared" si="6"/>
        <v>-67.68</v>
      </c>
    </row>
    <row r="52">
      <c r="C52" s="18">
        <v>95.0</v>
      </c>
      <c r="D52" s="18">
        <v>4.96</v>
      </c>
      <c r="E52" s="16">
        <v>1.32</v>
      </c>
      <c r="F52" s="27">
        <f t="shared" si="4"/>
        <v>1.330645161</v>
      </c>
      <c r="G52" s="16">
        <f t="shared" si="5"/>
        <v>0.3049395161</v>
      </c>
      <c r="H52" s="28">
        <v>-2.0</v>
      </c>
      <c r="I52" s="29">
        <f t="shared" si="6"/>
        <v>-68.4</v>
      </c>
    </row>
    <row r="56" ht="15.0" customHeight="1">
      <c r="B56" s="1" t="s">
        <v>32</v>
      </c>
    </row>
    <row r="57">
      <c r="B57" s="1" t="s">
        <v>33</v>
      </c>
      <c r="E57" s="1"/>
      <c r="F57" s="1"/>
    </row>
    <row r="58">
      <c r="C58" s="5" t="s">
        <v>8</v>
      </c>
      <c r="D58" s="5" t="s">
        <v>34</v>
      </c>
      <c r="E58" s="5" t="s">
        <v>35</v>
      </c>
      <c r="F58" s="5" t="s">
        <v>13</v>
      </c>
      <c r="G58" s="5" t="s">
        <v>30</v>
      </c>
    </row>
    <row r="59">
      <c r="C59" s="30">
        <v>78.0</v>
      </c>
      <c r="D59" s="12">
        <v>34.4</v>
      </c>
      <c r="E59" s="13">
        <v>0.236</v>
      </c>
      <c r="F59" s="26">
        <v>3.2</v>
      </c>
      <c r="G59" s="31">
        <f t="shared" ref="G59:G76" si="7">360*C59*F59/1000</f>
        <v>89.856</v>
      </c>
    </row>
    <row r="60">
      <c r="C60" s="30">
        <v>79.0</v>
      </c>
      <c r="D60" s="8">
        <v>40.8</v>
      </c>
      <c r="E60" s="13">
        <v>0.272</v>
      </c>
      <c r="F60" s="26">
        <v>3.3</v>
      </c>
      <c r="G60" s="31">
        <f t="shared" si="7"/>
        <v>93.852</v>
      </c>
    </row>
    <row r="61">
      <c r="C61" s="30">
        <v>80.0</v>
      </c>
      <c r="D61" s="8">
        <v>50.4</v>
      </c>
      <c r="E61" s="13">
        <v>0.352</v>
      </c>
      <c r="F61" s="26">
        <v>3.1</v>
      </c>
      <c r="G61" s="31">
        <f t="shared" si="7"/>
        <v>89.28</v>
      </c>
    </row>
    <row r="62">
      <c r="C62" s="30">
        <v>81.0</v>
      </c>
      <c r="D62" s="8">
        <v>64.8</v>
      </c>
      <c r="E62" s="13">
        <v>0.464</v>
      </c>
      <c r="F62" s="26">
        <v>3.0</v>
      </c>
      <c r="G62" s="31">
        <f t="shared" si="7"/>
        <v>87.48</v>
      </c>
    </row>
    <row r="63">
      <c r="C63" s="30">
        <v>82.0</v>
      </c>
      <c r="D63" s="8">
        <v>98.0</v>
      </c>
      <c r="E63" s="13">
        <v>0.688</v>
      </c>
      <c r="F63" s="26">
        <v>3.2</v>
      </c>
      <c r="G63" s="31">
        <f t="shared" si="7"/>
        <v>94.464</v>
      </c>
    </row>
    <row r="64">
      <c r="C64" s="30">
        <v>83.0</v>
      </c>
      <c r="D64" s="8">
        <v>156.0</v>
      </c>
      <c r="E64" s="13">
        <v>1.14</v>
      </c>
      <c r="F64" s="26">
        <v>2.9</v>
      </c>
      <c r="G64" s="31">
        <f t="shared" si="7"/>
        <v>86.652</v>
      </c>
    </row>
    <row r="65">
      <c r="C65" s="30">
        <v>84.0</v>
      </c>
      <c r="D65" s="8">
        <v>178.0</v>
      </c>
      <c r="E65" s="13">
        <v>1.2</v>
      </c>
      <c r="F65" s="26">
        <v>3.0</v>
      </c>
      <c r="G65" s="31">
        <f t="shared" si="7"/>
        <v>90.72</v>
      </c>
    </row>
    <row r="66">
      <c r="C66" s="30">
        <v>85.0</v>
      </c>
      <c r="D66" s="8">
        <v>122.0</v>
      </c>
      <c r="E66" s="13">
        <v>0.84</v>
      </c>
      <c r="F66" s="26">
        <v>3.0</v>
      </c>
      <c r="G66" s="31">
        <f t="shared" si="7"/>
        <v>91.8</v>
      </c>
    </row>
    <row r="67">
      <c r="C67" s="30">
        <v>86.0</v>
      </c>
      <c r="D67" s="8">
        <v>86.0</v>
      </c>
      <c r="E67" s="13">
        <v>0.592</v>
      </c>
      <c r="F67" s="26">
        <v>3.0</v>
      </c>
      <c r="G67" s="31">
        <f t="shared" si="7"/>
        <v>92.88</v>
      </c>
    </row>
    <row r="68">
      <c r="C68" s="30">
        <v>87.0</v>
      </c>
      <c r="D68" s="8">
        <v>62.0</v>
      </c>
      <c r="E68" s="13">
        <v>0.448</v>
      </c>
      <c r="F68" s="26">
        <v>2.9</v>
      </c>
      <c r="G68" s="31">
        <f t="shared" si="7"/>
        <v>90.828</v>
      </c>
    </row>
    <row r="69">
      <c r="C69" s="30">
        <v>88.0</v>
      </c>
      <c r="D69" s="8">
        <v>48.0</v>
      </c>
      <c r="E69" s="13">
        <v>0.352</v>
      </c>
      <c r="F69" s="26">
        <v>2.9</v>
      </c>
      <c r="G69" s="31">
        <f t="shared" si="7"/>
        <v>91.872</v>
      </c>
    </row>
    <row r="70">
      <c r="C70" s="30">
        <v>89.0</v>
      </c>
      <c r="D70" s="8">
        <v>39.2</v>
      </c>
      <c r="E70" s="13">
        <v>0.292</v>
      </c>
      <c r="F70" s="26">
        <v>2.9</v>
      </c>
      <c r="G70" s="31">
        <f t="shared" si="7"/>
        <v>92.916</v>
      </c>
    </row>
    <row r="71">
      <c r="C71" s="30">
        <v>90.0</v>
      </c>
      <c r="D71" s="8">
        <v>32.8</v>
      </c>
      <c r="E71" s="13">
        <v>0.248</v>
      </c>
      <c r="F71" s="26">
        <v>2.7</v>
      </c>
      <c r="G71" s="31">
        <f t="shared" si="7"/>
        <v>87.48</v>
      </c>
    </row>
    <row r="72">
      <c r="C72" s="30">
        <v>91.0</v>
      </c>
      <c r="D72" s="8">
        <v>28.0</v>
      </c>
      <c r="E72" s="13">
        <v>0.212</v>
      </c>
      <c r="F72" s="26">
        <v>2.7</v>
      </c>
      <c r="G72" s="31">
        <f t="shared" si="7"/>
        <v>88.452</v>
      </c>
    </row>
    <row r="73">
      <c r="C73" s="30">
        <v>92.0</v>
      </c>
      <c r="D73" s="8">
        <v>24.8</v>
      </c>
      <c r="E73" s="13">
        <v>0.192</v>
      </c>
      <c r="F73" s="26">
        <v>2.8</v>
      </c>
      <c r="G73" s="31">
        <f t="shared" si="7"/>
        <v>92.736</v>
      </c>
    </row>
    <row r="74">
      <c r="C74" s="30">
        <v>93.0</v>
      </c>
      <c r="D74" s="8">
        <v>21.6</v>
      </c>
      <c r="E74" s="13">
        <v>0.172</v>
      </c>
      <c r="F74" s="26">
        <v>2.8</v>
      </c>
      <c r="G74" s="31">
        <f t="shared" si="7"/>
        <v>93.744</v>
      </c>
    </row>
    <row r="75">
      <c r="C75" s="30">
        <v>94.0</v>
      </c>
      <c r="D75" s="8">
        <v>19.2</v>
      </c>
      <c r="E75" s="13">
        <v>0.16</v>
      </c>
      <c r="F75" s="26">
        <v>2.5</v>
      </c>
      <c r="G75" s="31">
        <f t="shared" si="7"/>
        <v>84.6</v>
      </c>
    </row>
    <row r="76">
      <c r="C76" s="32">
        <v>95.0</v>
      </c>
      <c r="D76" s="18">
        <v>17.6</v>
      </c>
      <c r="E76" s="16">
        <v>0.148</v>
      </c>
      <c r="F76" s="28">
        <v>2.7</v>
      </c>
      <c r="G76" s="33">
        <f t="shared" si="7"/>
        <v>92.34</v>
      </c>
    </row>
    <row r="80">
      <c r="B80" s="1" t="s">
        <v>36</v>
      </c>
    </row>
    <row r="81">
      <c r="B81" s="1" t="s">
        <v>33</v>
      </c>
      <c r="F81" s="2" t="s">
        <v>37</v>
      </c>
      <c r="G81" s="3">
        <v>39.157</v>
      </c>
      <c r="H81" s="2" t="s">
        <v>38</v>
      </c>
      <c r="I81" s="3">
        <v>610.0</v>
      </c>
    </row>
    <row r="82">
      <c r="C82" s="5" t="s">
        <v>39</v>
      </c>
      <c r="D82" s="5" t="s">
        <v>40</v>
      </c>
      <c r="E82" s="5" t="s">
        <v>41</v>
      </c>
      <c r="F82" s="5" t="s">
        <v>42</v>
      </c>
    </row>
    <row r="83">
      <c r="C83" s="12">
        <v>78.0</v>
      </c>
      <c r="D83" s="8">
        <v>4.96</v>
      </c>
      <c r="E83" s="34">
        <v>28.4</v>
      </c>
      <c r="F83" s="31">
        <f t="shared" ref="F83:F100" si="8">E83/$E$89</f>
        <v>0.1613636364</v>
      </c>
    </row>
    <row r="84">
      <c r="C84" s="8">
        <v>79.0</v>
      </c>
      <c r="D84" s="8">
        <v>5.12</v>
      </c>
      <c r="E84" s="34">
        <v>34.4</v>
      </c>
      <c r="F84" s="31">
        <f t="shared" si="8"/>
        <v>0.1954545455</v>
      </c>
    </row>
    <row r="85">
      <c r="C85" s="8">
        <v>80.0</v>
      </c>
      <c r="D85" s="8">
        <v>5.12</v>
      </c>
      <c r="E85" s="34">
        <v>44.4</v>
      </c>
      <c r="F85" s="31">
        <f t="shared" si="8"/>
        <v>0.2522727273</v>
      </c>
    </row>
    <row r="86">
      <c r="C86" s="8">
        <v>81.0</v>
      </c>
      <c r="D86" s="8">
        <v>4.96</v>
      </c>
      <c r="E86" s="34">
        <v>58.4</v>
      </c>
      <c r="F86" s="31">
        <f t="shared" si="8"/>
        <v>0.3318181818</v>
      </c>
    </row>
    <row r="87">
      <c r="C87" s="8">
        <v>82.0</v>
      </c>
      <c r="D87" s="8">
        <v>4.8</v>
      </c>
      <c r="E87" s="34">
        <v>88.0</v>
      </c>
      <c r="F87" s="31">
        <f t="shared" si="8"/>
        <v>0.5</v>
      </c>
    </row>
    <row r="88">
      <c r="C88" s="8">
        <v>83.0</v>
      </c>
      <c r="D88" s="8">
        <v>4.0</v>
      </c>
      <c r="E88" s="34">
        <v>152.0</v>
      </c>
      <c r="F88" s="31">
        <f t="shared" si="8"/>
        <v>0.8636363636</v>
      </c>
    </row>
    <row r="89">
      <c r="C89" s="8">
        <v>84.0</v>
      </c>
      <c r="D89" s="8">
        <v>3.52</v>
      </c>
      <c r="E89" s="34">
        <v>176.0</v>
      </c>
      <c r="F89" s="31">
        <f t="shared" si="8"/>
        <v>1</v>
      </c>
    </row>
    <row r="90">
      <c r="C90" s="8">
        <v>85.0</v>
      </c>
      <c r="D90" s="8">
        <v>4.48</v>
      </c>
      <c r="E90" s="34">
        <v>122.0</v>
      </c>
      <c r="F90" s="31">
        <f t="shared" si="8"/>
        <v>0.6931818182</v>
      </c>
    </row>
    <row r="91">
      <c r="C91" s="8">
        <v>86.0</v>
      </c>
      <c r="D91" s="8">
        <v>4.8</v>
      </c>
      <c r="E91" s="34">
        <v>86.0</v>
      </c>
      <c r="F91" s="31">
        <f t="shared" si="8"/>
        <v>0.4886363636</v>
      </c>
    </row>
    <row r="92">
      <c r="C92" s="8">
        <v>87.0</v>
      </c>
      <c r="D92" s="8">
        <v>4.96</v>
      </c>
      <c r="E92" s="34">
        <v>63.2</v>
      </c>
      <c r="F92" s="31">
        <f t="shared" si="8"/>
        <v>0.3590909091</v>
      </c>
    </row>
    <row r="93">
      <c r="C93" s="8">
        <v>88.0</v>
      </c>
      <c r="D93" s="8">
        <v>4.96</v>
      </c>
      <c r="E93" s="34">
        <v>50.4</v>
      </c>
      <c r="F93" s="31">
        <f t="shared" si="8"/>
        <v>0.2863636364</v>
      </c>
    </row>
    <row r="94">
      <c r="C94" s="8">
        <v>89.0</v>
      </c>
      <c r="D94" s="8">
        <v>5.12</v>
      </c>
      <c r="E94" s="34">
        <v>42.4</v>
      </c>
      <c r="F94" s="31">
        <f t="shared" si="8"/>
        <v>0.2409090909</v>
      </c>
    </row>
    <row r="95">
      <c r="C95" s="8">
        <v>90.0</v>
      </c>
      <c r="D95" s="8">
        <v>5.12</v>
      </c>
      <c r="E95" s="34">
        <v>36.8</v>
      </c>
      <c r="F95" s="31">
        <f t="shared" si="8"/>
        <v>0.2090909091</v>
      </c>
    </row>
    <row r="96">
      <c r="C96" s="8">
        <v>91.0</v>
      </c>
      <c r="D96" s="8">
        <v>4.96</v>
      </c>
      <c r="E96" s="34">
        <v>31.6</v>
      </c>
      <c r="F96" s="31">
        <f t="shared" si="8"/>
        <v>0.1795454545</v>
      </c>
    </row>
    <row r="97">
      <c r="C97" s="8">
        <v>92.0</v>
      </c>
      <c r="D97" s="8">
        <v>4.96</v>
      </c>
      <c r="E97" s="34">
        <v>28.4</v>
      </c>
      <c r="F97" s="31">
        <f t="shared" si="8"/>
        <v>0.1613636364</v>
      </c>
    </row>
    <row r="98">
      <c r="C98" s="8">
        <v>93.0</v>
      </c>
      <c r="D98" s="8">
        <v>5.04</v>
      </c>
      <c r="E98" s="34">
        <v>25.6</v>
      </c>
      <c r="F98" s="31">
        <f t="shared" si="8"/>
        <v>0.1454545455</v>
      </c>
    </row>
    <row r="99">
      <c r="C99" s="8">
        <v>94.0</v>
      </c>
      <c r="D99" s="8">
        <v>5.04</v>
      </c>
      <c r="E99" s="34">
        <v>23.6</v>
      </c>
      <c r="F99" s="31">
        <f t="shared" si="8"/>
        <v>0.1340909091</v>
      </c>
    </row>
    <row r="100">
      <c r="C100" s="18">
        <v>95.0</v>
      </c>
      <c r="D100" s="18">
        <v>5.12</v>
      </c>
      <c r="E100" s="35">
        <v>22.0</v>
      </c>
      <c r="F100" s="33">
        <f t="shared" si="8"/>
        <v>0.125</v>
      </c>
    </row>
  </sheetData>
  <mergeCells count="5">
    <mergeCell ref="B56:C56"/>
    <mergeCell ref="B80:C80"/>
    <mergeCell ref="B57:D57"/>
    <mergeCell ref="B81:D81"/>
    <mergeCell ref="U5:V5"/>
  </mergeCells>
  <drawing r:id="rId1"/>
</worksheet>
</file>